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riana.guerrero\Downloads\CTRPR01\"/>
    </mc:Choice>
  </mc:AlternateContent>
  <xr:revisionPtr revIDLastSave="0" documentId="13_ncr:1_{C8F2EAED-2C8A-47C6-9E98-8D992BFC9D66}" xr6:coauthVersionLast="47" xr6:coauthVersionMax="47" xr10:uidLastSave="{00000000-0000-0000-0000-000000000000}"/>
  <bookViews>
    <workbookView xWindow="28680" yWindow="-120" windowWidth="29040" windowHeight="15840" autoFilterDateGrouping="0" xr2:uid="{00000000-000D-0000-FFFF-FFFF00000000}"/>
  </bookViews>
  <sheets>
    <sheet name="FORMATO EPS-EAS" sheetId="15" r:id="rId1"/>
    <sheet name="METADATOS" sheetId="16" r:id="rId2"/>
    <sheet name="LISTAS" sheetId="9" r:id="rId3"/>
    <sheet name="IndicesIPC" sheetId="13" r:id="rId4"/>
    <sheet name="ESRI_MAPINFO_SHEET" sheetId="14" state="veryHidden" r:id="rId5"/>
  </sheets>
  <externalReferences>
    <externalReference r:id="rId6"/>
  </externalReferences>
  <definedNames>
    <definedName name="_xlnm.Print_Area" localSheetId="0">'FORMATO EPS-EAS'!$A$1:$G$63</definedName>
    <definedName name="Honorarios1">[1]Honorarios!$N$2</definedName>
    <definedName name="Honorarios2">[1]Honorarios!$N$3</definedName>
    <definedName name="Honorarios3">[1]Honorarios!$N$4</definedName>
    <definedName name="Honorarios4">[1]Honorarios!$N$5</definedName>
    <definedName name="Honorarios5">[1]Honorarios!$N$6</definedName>
    <definedName name="IPC">[1]Honorarios!$N$9</definedName>
    <definedName name="PMAX">[1]Honorarios!$N$12</definedName>
    <definedName name="PMIN">[1]Honorarios!$N$11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" l="1"/>
  <c r="I5" i="9"/>
  <c r="O4" i="9"/>
  <c r="O5" i="9" s="1"/>
  <c r="N4" i="9"/>
  <c r="N5" i="9" s="1"/>
  <c r="M4" i="9"/>
  <c r="I4" i="9"/>
  <c r="O3" i="9"/>
  <c r="N3" i="9"/>
  <c r="M3" i="9"/>
  <c r="I3" i="9"/>
  <c r="E35" i="15"/>
  <c r="E36" i="15" s="1"/>
  <c r="E34" i="15"/>
  <c r="E47" i="15" s="1"/>
  <c r="E33" i="15"/>
  <c r="E32" i="15"/>
  <c r="E45" i="15" s="1"/>
  <c r="E31" i="15"/>
  <c r="E44" i="15" s="1"/>
  <c r="E30" i="15"/>
  <c r="E43" i="15" s="1"/>
  <c r="D27" i="15"/>
  <c r="E46" i="15" s="1"/>
  <c r="B27" i="15"/>
  <c r="D19" i="15"/>
  <c r="A27" i="15" s="1"/>
  <c r="D14" i="15"/>
  <c r="E42" i="15" s="1"/>
  <c r="E48" i="15" l="1"/>
  <c r="J4" i="9"/>
  <c r="J5" i="9"/>
  <c r="M5" i="9"/>
  <c r="M6" i="9" s="1"/>
  <c r="J3" i="9"/>
  <c r="J6" i="9"/>
  <c r="E50" i="15" l="1"/>
  <c r="E4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wscor</author>
    <author>Sindy Paola Castelblanco Chavarro</author>
    <author>SMIS</author>
    <author>Jorman Ardila Parra</author>
  </authors>
  <commentList>
    <comment ref="A5" authorId="0" shapeId="0" xr:uid="{1A17E63A-E9A1-4FE8-ADB7-562E22C633A0}">
      <text>
        <r>
          <rPr>
            <sz val="11"/>
            <color indexed="81"/>
            <rFont val="Calibri"/>
            <family val="2"/>
            <scheme val="minor"/>
          </rPr>
          <t>Consignar la razón social de la entidad</t>
        </r>
      </text>
    </comment>
    <comment ref="F5" authorId="0" shapeId="0" xr:uid="{23628EB4-025B-49EF-AAA8-086626487974}">
      <text>
        <r>
          <rPr>
            <sz val="11"/>
            <color indexed="81"/>
            <rFont val="Calibri"/>
            <family val="2"/>
            <scheme val="minor"/>
          </rPr>
          <t>Relacionar el  NIT de la entidad sin dígito de verificación</t>
        </r>
      </text>
    </comment>
    <comment ref="A6" authorId="1" shapeId="0" xr:uid="{8E279166-3159-49AE-B540-745F6EC9F3BA}">
      <text>
        <r>
          <rPr>
            <sz val="11"/>
            <color theme="1"/>
            <rFont val="Calibri"/>
            <family val="2"/>
            <scheme val="minor"/>
          </rPr>
          <t>Incluir si la entidad es una Empresa Promotora de Salud (EPS) o una Entidad Adaptada al Sistema (EAS)</t>
        </r>
      </text>
    </comment>
    <comment ref="A7" authorId="1" shapeId="0" xr:uid="{BC96F107-56ED-46A8-B73F-8212F3203B82}">
      <text>
        <r>
          <rPr>
            <sz val="11"/>
            <color theme="1"/>
            <rFont val="Calibri"/>
            <family val="2"/>
            <scheme val="minor"/>
          </rPr>
          <t>Consignar el tipo de medida conforme al acto administrativo de adopción de la medida</t>
        </r>
      </text>
    </comment>
    <comment ref="A8" authorId="2" shapeId="0" xr:uid="{00FAE5AD-162E-4AD5-9F13-626F41C6F022}">
      <text>
        <r>
          <rPr>
            <sz val="11"/>
            <color indexed="81"/>
            <rFont val="Calibri"/>
            <family val="2"/>
            <scheme val="minor"/>
          </rPr>
          <t>Número de acto administrativo y fecha del mismo</t>
        </r>
      </text>
    </comment>
    <comment ref="G8" authorId="2" shapeId="0" xr:uid="{74831192-E628-4A9D-9DCA-E2A6DB743969}">
      <text>
        <r>
          <rPr>
            <sz val="11"/>
            <color indexed="81"/>
            <rFont val="Calibri"/>
            <family val="2"/>
            <scheme val="minor"/>
          </rPr>
          <t>Insertar fecha del acto administrativo con formato DD/MM/AAAA</t>
        </r>
      </text>
    </comment>
    <comment ref="A10" authorId="1" shapeId="0" xr:uid="{C58E8C30-C08E-444E-A2ED-9E875C34D9F6}">
      <text>
        <r>
          <rPr>
            <sz val="11"/>
            <color theme="1"/>
            <rFont val="Calibri"/>
            <family val="2"/>
            <scheme val="minor"/>
          </rPr>
          <t xml:space="preserve">Número de acto administrativo y fecha del mismo
</t>
        </r>
      </text>
    </comment>
    <comment ref="G10" authorId="2" shapeId="0" xr:uid="{1FB6359D-3FB8-4A84-ACA9-9AE1108A5487}">
      <text>
        <r>
          <rPr>
            <sz val="11"/>
            <color indexed="81"/>
            <rFont val="Calibri"/>
            <family val="2"/>
            <scheme val="minor"/>
          </rPr>
          <t>Insertar fecha del acto administrativo con formato DD/MM/AAAA</t>
        </r>
      </text>
    </comment>
    <comment ref="A11" authorId="2" shapeId="0" xr:uid="{62D29D64-54BB-4AC8-94BE-7D6332668FD4}">
      <text>
        <r>
          <rPr>
            <sz val="11"/>
            <color indexed="81"/>
            <rFont val="Calibri"/>
            <family val="2"/>
            <scheme val="minor"/>
          </rPr>
          <t>Número de acto administrativo y fecha del mismo</t>
        </r>
      </text>
    </comment>
    <comment ref="G11" authorId="2" shapeId="0" xr:uid="{9994A2F4-671E-44FF-AEA4-BF82D7DA6DD7}">
      <text>
        <r>
          <rPr>
            <sz val="11"/>
            <color indexed="81"/>
            <rFont val="Calibri"/>
            <family val="2"/>
            <scheme val="minor"/>
          </rPr>
          <t>Insertar fecha del acto administrativo con formato DD/MM/AAAA</t>
        </r>
      </text>
    </comment>
    <comment ref="A12" authorId="2" shapeId="0" xr:uid="{C6BFCD23-D307-4AFC-B22E-F36DFC60EF2A}">
      <text>
        <r>
          <rPr>
            <sz val="11"/>
            <color indexed="81"/>
            <rFont val="Calibri"/>
            <family val="2"/>
            <scheme val="minor"/>
          </rPr>
          <t xml:space="preserve">Fecha de posesión del agente liquidador de quien se realiza el estudio técnico para el cálculo de honorarios en formato DD/MM/AAAA, </t>
        </r>
      </text>
    </comment>
    <comment ref="D12" authorId="2" shapeId="0" xr:uid="{04D0460B-7B56-4036-8285-E68DC5C5B432}">
      <text>
        <r>
          <rPr>
            <sz val="11"/>
            <color indexed="81"/>
            <rFont val="Calibri"/>
            <family val="2"/>
            <scheme val="minor"/>
          </rPr>
          <t>Insertar fecha de posesión del agente en formato  DD/MM/AAAA</t>
        </r>
      </text>
    </comment>
    <comment ref="A13" authorId="2" shapeId="0" xr:uid="{C93B0C63-8B05-4574-827D-4FA77A834EF0}">
      <text>
        <r>
          <rPr>
            <sz val="11"/>
            <color indexed="81"/>
            <rFont val="Calibri"/>
            <family val="2"/>
            <scheme val="minor"/>
          </rPr>
          <t>Fecha de vencimiento de la medida en formato  DD/MM/AAAA, según último acto administrativo emitido o prórroga vigente.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13" authorId="2" shapeId="0" xr:uid="{2015A35E-A377-4721-8107-BA284B7FF1F2}">
      <text>
        <r>
          <rPr>
            <sz val="11"/>
            <color indexed="81"/>
            <rFont val="Calibri"/>
            <family val="2"/>
            <scheme val="minor"/>
          </rPr>
          <t>Insertar fecha de terminación de la medida en formato  DD/MM/AAAA</t>
        </r>
      </text>
    </comment>
    <comment ref="A14" authorId="2" shapeId="0" xr:uid="{FD364437-1CBD-4FE3-B0AF-CF637E9BA5E2}">
      <text>
        <r>
          <rPr>
            <sz val="11"/>
            <color indexed="81"/>
            <rFont val="Calibri"/>
            <family val="2"/>
            <scheme val="minor"/>
          </rPr>
          <t xml:space="preserve">Término por el cual fue ordenada la medida </t>
        </r>
      </text>
    </comment>
    <comment ref="A16" authorId="1" shapeId="0" xr:uid="{DD88C41F-2A6C-484B-A86E-7E2477CA89BA}">
      <text>
        <r>
          <rPr>
            <sz val="11"/>
            <color theme="1"/>
            <rFont val="Calibri"/>
            <family val="2"/>
            <scheme val="minor"/>
          </rPr>
          <t>Diligencie según el instructivo</t>
        </r>
      </text>
    </comment>
    <comment ref="A18" authorId="2" shapeId="0" xr:uid="{1AB46604-6C96-4C01-9F64-8D0E99320E2B}">
      <text>
        <r>
          <rPr>
            <sz val="11"/>
            <color indexed="81"/>
            <rFont val="Calibri"/>
            <family val="2"/>
            <scheme val="minor"/>
          </rPr>
          <t>Registre el número de afiliados con los que cuenta la EPS/EAS en el mes inmediatamente anterior a la fecha de fijación de honorarios.</t>
        </r>
      </text>
    </comment>
    <comment ref="B18" authorId="2" shapeId="0" xr:uid="{D260DA66-47C7-4112-87AE-7687577E6ADA}">
      <text>
        <r>
          <rPr>
            <sz val="11"/>
            <color indexed="81"/>
            <rFont val="Calibri"/>
            <family val="2"/>
            <scheme val="minor"/>
          </rPr>
          <t xml:space="preserve">Reporte el número de afiliados de la EPS/EAS que tenga el </t>
        </r>
        <r>
          <rPr>
            <b/>
            <sz val="11"/>
            <color indexed="81"/>
            <rFont val="Calibri"/>
            <family val="2"/>
            <scheme val="minor"/>
          </rPr>
          <t>menor</t>
        </r>
        <r>
          <rPr>
            <sz val="11"/>
            <color indexed="81"/>
            <rFont val="Calibri"/>
            <family val="2"/>
            <scheme val="minor"/>
          </rPr>
          <t xml:space="preserve"> número de afiliados totales en el sistema.</t>
        </r>
      </text>
    </comment>
    <comment ref="C18" authorId="2" shapeId="0" xr:uid="{C73E3AE5-6AD0-4B2C-B809-26E15A338505}">
      <text>
        <r>
          <rPr>
            <sz val="11"/>
            <color indexed="81"/>
            <rFont val="Calibri"/>
            <family val="2"/>
            <scheme val="minor"/>
          </rPr>
          <t xml:space="preserve">Reporte el número de afiliados de la EPS/EAS que tenga el </t>
        </r>
        <r>
          <rPr>
            <b/>
            <sz val="11"/>
            <color indexed="81"/>
            <rFont val="Calibri"/>
            <family val="2"/>
            <scheme val="minor"/>
          </rPr>
          <t>mayor</t>
        </r>
        <r>
          <rPr>
            <sz val="11"/>
            <color indexed="81"/>
            <rFont val="Calibri"/>
            <family val="2"/>
            <scheme val="minor"/>
          </rPr>
          <t xml:space="preserve"> número de afiliados totales en el sistema.</t>
        </r>
      </text>
    </comment>
    <comment ref="D18" authorId="2" shapeId="0" xr:uid="{C3A502F8-32CC-4619-A338-ACBF2532D9C0}">
      <text>
        <r>
          <rPr>
            <sz val="11"/>
            <color indexed="81"/>
            <rFont val="Calibri"/>
            <family val="2"/>
            <scheme val="minor"/>
          </rPr>
          <t xml:space="preserve">Cálculo automático según fórmula establecida en la metodología. </t>
        </r>
      </text>
    </comment>
    <comment ref="A20" authorId="2" shapeId="0" xr:uid="{171DECC8-396F-42A6-9339-E4D20DF6C810}">
      <text>
        <r>
          <rPr>
            <sz val="11"/>
            <color indexed="81"/>
            <rFont val="Calibri"/>
            <family val="2"/>
            <scheme val="minor"/>
          </rPr>
          <t>Incluir las fuentes de información</t>
        </r>
      </text>
    </comment>
    <comment ref="A22" authorId="2" shapeId="0" xr:uid="{C60FB49C-CD30-4F41-8513-8BCDC9AE6B9E}">
      <text>
        <r>
          <rPr>
            <sz val="11"/>
            <color indexed="81"/>
            <rFont val="Calibri"/>
            <family val="2"/>
            <scheme val="minor"/>
          </rPr>
          <t xml:space="preserve">Insertar año del cálculo de los honorarios </t>
        </r>
      </text>
    </comment>
    <comment ref="B22" authorId="2" shapeId="0" xr:uid="{7298AFC7-FFC3-490C-A5AD-6DC4E6079FE6}">
      <text>
        <r>
          <rPr>
            <sz val="11"/>
            <color indexed="81"/>
            <rFont val="Calibri"/>
            <family val="2"/>
            <scheme val="minor"/>
          </rPr>
          <t>Insertar el IPC a diciembre del año anterior al cálculo de honorarios</t>
        </r>
      </text>
    </comment>
    <comment ref="C22" authorId="2" shapeId="0" xr:uid="{E0C505C8-0CD0-4604-8A67-CDCE1765C700}">
      <text>
        <r>
          <rPr>
            <sz val="11"/>
            <color indexed="81"/>
            <rFont val="Calibri"/>
            <family val="2"/>
            <scheme val="minor"/>
          </rPr>
          <t>Insertar el IPC a diciembre de 2021.</t>
        </r>
      </text>
    </comment>
    <comment ref="A24" authorId="2" shapeId="0" xr:uid="{B6AC07F2-ED2E-4BB3-861D-A0475F4534E8}">
      <text>
        <r>
          <rPr>
            <sz val="11"/>
            <color indexed="81"/>
            <rFont val="Calibri"/>
            <family val="2"/>
            <scheme val="minor"/>
          </rPr>
          <t>Incluir las fuentes de información</t>
        </r>
      </text>
    </comment>
    <comment ref="A26" authorId="2" shapeId="0" xr:uid="{ABE92F3A-E7BC-44C9-9352-99F28C4ECFB6}">
      <text>
        <r>
          <rPr>
            <sz val="11"/>
            <color indexed="81"/>
            <rFont val="Calibri"/>
            <family val="2"/>
            <scheme val="minor"/>
          </rPr>
          <t>Definición automática según el indicador de afiliados.</t>
        </r>
      </text>
    </comment>
    <comment ref="B26" authorId="2" shapeId="0" xr:uid="{64DBCB73-8506-4563-A4F5-6F9B3033CB47}">
      <text>
        <r>
          <rPr>
            <sz val="11"/>
            <color indexed="81"/>
            <rFont val="Calibri"/>
            <family val="2"/>
            <scheme val="minor"/>
          </rPr>
          <t xml:space="preserve">Calculo automático según la categoría definida. </t>
        </r>
      </text>
    </comment>
    <comment ref="D26" authorId="2" shapeId="0" xr:uid="{C67E6745-2135-4CC9-BD6A-E5F95A234A2F}">
      <text>
        <r>
          <rPr>
            <sz val="11"/>
            <color indexed="81"/>
            <rFont val="Calibri"/>
            <family val="2"/>
            <scheme val="minor"/>
          </rPr>
          <t xml:space="preserve">Calculo automático según la categoría definida. </t>
        </r>
      </text>
    </comment>
    <comment ref="E42" authorId="2" shapeId="0" xr:uid="{78EB0B2A-6426-4BDC-BD34-374BD3FAAF75}">
      <text>
        <r>
          <rPr>
            <sz val="11"/>
            <color indexed="81"/>
            <rFont val="Calibri"/>
            <family val="2"/>
            <scheme val="minor"/>
          </rPr>
          <t xml:space="preserve">Cálculo automático según el campo duración de la medida. </t>
        </r>
      </text>
    </comment>
    <comment ref="E43" authorId="2" shapeId="0" xr:uid="{B97A015C-F4B1-4DD1-899B-DC64D16635A2}">
      <text>
        <r>
          <rPr>
            <sz val="11"/>
            <color indexed="81"/>
            <rFont val="Calibri"/>
            <family val="2"/>
            <scheme val="minor"/>
          </rPr>
          <t>Corresponde al 10% de los honorarios de referencia.</t>
        </r>
      </text>
    </comment>
    <comment ref="E44" authorId="2" shapeId="0" xr:uid="{B5D1DDF6-B83D-4689-A338-0C09AEB5BF25}">
      <text>
        <r>
          <rPr>
            <sz val="11"/>
            <color indexed="81"/>
            <rFont val="Calibri"/>
            <family val="2"/>
            <scheme val="minor"/>
          </rPr>
          <t>Corresponde al 20% de los honorarios de referencia.</t>
        </r>
      </text>
    </comment>
    <comment ref="E45" authorId="2" shapeId="0" xr:uid="{F2ECF0D9-662E-4744-8E1D-C7BB1C244C8E}">
      <text>
        <r>
          <rPr>
            <sz val="11"/>
            <color indexed="81"/>
            <rFont val="Calibri"/>
            <family val="2"/>
            <scheme val="minor"/>
          </rPr>
          <t>Corresponde al 20% de los honorarios de referencia.</t>
        </r>
      </text>
    </comment>
    <comment ref="E46" authorId="2" shapeId="0" xr:uid="{B90C3F86-93FA-4158-9CF7-3BCDF0FC0D47}">
      <text>
        <r>
          <rPr>
            <sz val="11"/>
            <color indexed="81"/>
            <rFont val="Calibri"/>
            <family val="2"/>
            <scheme val="minor"/>
          </rPr>
          <t xml:space="preserve">Corresponde al 25% de los honorarios de referencia.
</t>
        </r>
      </text>
    </comment>
    <comment ref="E47" authorId="2" shapeId="0" xr:uid="{1C5C2613-D583-41EB-90A0-C76E7D944704}">
      <text>
        <r>
          <rPr>
            <sz val="11"/>
            <color indexed="81"/>
            <rFont val="Calibri"/>
            <family val="2"/>
            <scheme val="minor"/>
          </rPr>
          <t>Corresponde al 25% de los honorarios de referencia.</t>
        </r>
      </text>
    </comment>
    <comment ref="E48" authorId="2" shapeId="0" xr:uid="{5A1A0521-1F82-4C17-99A1-B1DE6641C78B}">
      <text>
        <r>
          <rPr>
            <sz val="11"/>
            <color indexed="81"/>
            <rFont val="Calibri"/>
            <family val="2"/>
            <scheme val="minor"/>
          </rPr>
          <t xml:space="preserve">Cálculo automático según el campo duración de la medida. </t>
        </r>
      </text>
    </comment>
    <comment ref="E49" authorId="2" shapeId="0" xr:uid="{3B80E00B-A1CE-417B-A169-A571EE637A37}">
      <text>
        <r>
          <rPr>
            <sz val="11"/>
            <color indexed="81"/>
            <rFont val="Calibri"/>
            <family val="2"/>
            <scheme val="minor"/>
          </rPr>
          <t xml:space="preserve">Cálculo automático según el campo total monto honorarios por el término de la medida. </t>
        </r>
      </text>
    </comment>
    <comment ref="E50" authorId="2" shapeId="0" xr:uid="{E9AEDA63-4746-48EC-A3E4-069247FAE4FA}">
      <text>
        <r>
          <rPr>
            <sz val="11"/>
            <color indexed="81"/>
            <rFont val="Calibri"/>
            <family val="2"/>
            <scheme val="minor"/>
          </rPr>
          <t xml:space="preserve">Cálculo automático según el campo total monto honorarios por el término de la medida. </t>
        </r>
      </text>
    </comment>
    <comment ref="B58" authorId="3" shapeId="0" xr:uid="{9483E399-4343-4656-A7EB-D2F035A90A42}">
      <text>
        <r>
          <rPr>
            <sz val="11"/>
            <color theme="1"/>
            <rFont val="Calibri"/>
            <family val="2"/>
            <scheme val="minor"/>
          </rPr>
          <t>Nombre la persona que realizó el cálculo</t>
        </r>
      </text>
    </comment>
    <comment ref="B59" authorId="3" shapeId="0" xr:uid="{068890A1-597B-4ED2-96FC-00DB8F4E7622}">
      <text>
        <r>
          <rPr>
            <sz val="11"/>
            <color theme="1"/>
            <rFont val="Calibri"/>
            <family val="2"/>
            <scheme val="minor"/>
          </rPr>
          <t>Cargo de la persona que realizó el cálculo</t>
        </r>
      </text>
    </comment>
    <comment ref="B61" authorId="3" shapeId="0" xr:uid="{E364A737-B8D6-4FB4-8560-AC5FCA53BB15}">
      <text>
        <r>
          <rPr>
            <sz val="11"/>
            <color theme="1"/>
            <rFont val="Calibri"/>
            <family val="2"/>
            <scheme val="minor"/>
          </rPr>
          <t>Nombre de la persona que aprueba el cálculo</t>
        </r>
      </text>
    </comment>
    <comment ref="B62" authorId="3" shapeId="0" xr:uid="{2DA54B82-851F-4360-A785-7C160088F8D2}">
      <text>
        <r>
          <rPr>
            <sz val="11"/>
            <color theme="1"/>
            <rFont val="Calibri"/>
            <family val="2"/>
            <scheme val="minor"/>
          </rPr>
          <t>Cargo que desempeña la persona que aprueba el cálculo</t>
        </r>
      </text>
    </comment>
  </commentList>
</comments>
</file>

<file path=xl/sharedStrings.xml><?xml version="1.0" encoding="utf-8"?>
<sst xmlns="http://schemas.openxmlformats.org/spreadsheetml/2006/main" count="206" uniqueCount="175">
  <si>
    <t>INSTRUCTIVO PARA EL DILIGENCIAMIENTO DEL FORMATO DE EPS/EAS</t>
  </si>
  <si>
    <t>NOMBRE EPS/EAS</t>
  </si>
  <si>
    <t>Razón social completa de la Entidad Promotora de Salud (EPS) o Entidad Adaptada al Sistema (EAS) objeto de medida especial.</t>
  </si>
  <si>
    <t>NÚMERO DE IDENTIFICACIÓN EPS/EAS</t>
  </si>
  <si>
    <t>Código NIT sin punto, ni comas y sin dígito de verificación</t>
  </si>
  <si>
    <t>TIPO DE ENTIDAD</t>
  </si>
  <si>
    <t>Tipo de entidad objeto de medida especial (EPS, EAS).</t>
  </si>
  <si>
    <t>TIPO DE MEDIDA</t>
  </si>
  <si>
    <t>Tipo de medida de la entidad.</t>
  </si>
  <si>
    <t>TIPO DE DESIGNACIÓN</t>
  </si>
  <si>
    <t>Seleccionar entre:
• Por toma
• Por renuncia o remoción</t>
  </si>
  <si>
    <t>HITOS CUMPLIDOS</t>
  </si>
  <si>
    <t xml:space="preserve">Campo numérico con valores entre 0 y 4.
• Si en el campo TIPO DE DESIGNACIÓN se selecciona "Por toma", registrar el valor 0.
• Si en el campo TIPO DE DESIGNACIÓN se selecciona "Por renuncia o remoción", registre los hitos cumplidos por el agente liquidador saliente. </t>
  </si>
  <si>
    <t>ACTO ADMINISTRATIVO QUE ORDENA LA MEDIDA</t>
  </si>
  <si>
    <t>Acto administrativo que ordenó la medida especial o documento soporte de la decisión.</t>
  </si>
  <si>
    <t>ACTO ADMINISTRATIVO QUE DESIGNA LIQUIDADOR</t>
  </si>
  <si>
    <t>Acto administrativo de designación del agente liquidador o documento soporte de la decisión.</t>
  </si>
  <si>
    <t>ACTO ADMINISTRATIVO QUE DESIGNA CONTRALOR</t>
  </si>
  <si>
    <t>Acto administrativo de designación del agente contralor o documento soporte de la decisión.</t>
  </si>
  <si>
    <t>FECHA DE POSESIÓN</t>
  </si>
  <si>
    <t>Fecha de posesión del agente especial, liquidador o contralor a quien se realiza el estudio técnico para cálculo de honorarios.</t>
  </si>
  <si>
    <t>FECHA DE VENCIMIENTO DE LA MEDIDA</t>
  </si>
  <si>
    <t>Fecha de terminación o vencimiento de la medida.</t>
  </si>
  <si>
    <t>DURACIÓN DE LA MEDIDA EN MESES</t>
  </si>
  <si>
    <t>Término de la medida establecido en el acto administrativo que la ordena. Campo numérico</t>
  </si>
  <si>
    <t>CÁLCULO DE HONORARIOS SEGÚN CATEGORÍA DE LA EPS/EAS</t>
  </si>
  <si>
    <t>AFILIADOS</t>
  </si>
  <si>
    <t>Registre el total de afiliados de la EPS o EAS al mes inmediatamente anterior de la entrada en vigor de la medida definida.</t>
  </si>
  <si>
    <t>La fuente de información es ADRES con la Base de Datos Única de Afiliados (BDUA). Para acceder a esta información desde la Superintendencia Nacional de Salud (SNS) se realiza la conexión al cubo de SISPRO-BDUA.</t>
  </si>
  <si>
    <t>MIN AFILIADOS</t>
  </si>
  <si>
    <t>Registre el total de afiliados de la EPS o EAS con el mínimo número de afiliados de todo el conjunto de EPS y EAS activas, al mes inmediatamente anterior de la entrada en vigor de la medida definida.</t>
  </si>
  <si>
    <t>MAX AFILIADOS</t>
  </si>
  <si>
    <t>Registre el total de afiliados de la EPS o EAS con el máximo número de afiliados de todo el conjunto de EPS y EAS activas, al mes inmediatamente anterior de la entrada en vigor de la medida definida.</t>
  </si>
  <si>
    <t>INDICADOR DE AFILIADOS</t>
  </si>
  <si>
    <t>El indicador se calcula de manera automática, de acuerdo con la formulación dispuesta en la Resolución 2023150000000899-6 de 2023</t>
  </si>
  <si>
    <t>FUENTE</t>
  </si>
  <si>
    <t>Registrar la fuente de información de los datos.</t>
  </si>
  <si>
    <t>AÑO DEL CÁLCULO (T)</t>
  </si>
  <si>
    <t>Registrar el año en que se efectúa el cálculo de los honorarios.</t>
  </si>
  <si>
    <t>IPC DICIEMBRE AÑO T  - 1</t>
  </si>
  <si>
    <t>Corresponde al IPC al 31 de diciembre del año inmediatamente anterior al año en que se efectúa el cálculo de los honorarios (T-1)</t>
  </si>
  <si>
    <t>IPC DICIEMBRE 2021</t>
  </si>
  <si>
    <t>Corresponde al IPC al 31 de diciembre de 2021.</t>
  </si>
  <si>
    <t>Registrar la fuente de la información de los datos del IPC.</t>
  </si>
  <si>
    <t>CATEGORÍA</t>
  </si>
  <si>
    <r>
      <t xml:space="preserve">Corresponde a la categoría o clasificación de la entidad según lo establecido en la resolución vigente. 
De acuerdo con el indicador de afiliados calculado, el cual debe corresponder a un valor numérico entre 0 y 1, expresado en términos porcentuales; con base en este cálculo se ubicará la categoría de la EPS o EAS en los rangos establecidos en la Resolución 2023150000000899-6 de 2023. 
Para el formato y cálculo se desagregan las siguientes categorías, considerando que la Resolución precitada establece 4 grupos de indicador de afiliados y su respectiva fórmula:
</t>
    </r>
    <r>
      <rPr>
        <b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: C1 - Menor al 1%
     C2 - Mayor o igual al 1% y menor al 10%
</t>
    </r>
    <r>
      <rPr>
        <b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: B1 - Mayor o igual al 10% y menor al 50%
</t>
    </r>
    <r>
      <rPr>
        <b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: A1 -  Mayor o igual al 50%</t>
    </r>
  </si>
  <si>
    <t>FÓRMULA</t>
  </si>
  <si>
    <t>Registrar la fórmula del honorario de referencia establecido en la Resolución 2023150000000899-6 de 2023, según la categoría de la EPS o EAS.</t>
  </si>
  <si>
    <t>HONORARIOS TOTALES $</t>
  </si>
  <si>
    <t>Corresponde a la aplicación de la fórmula registrada en el campo anterior "Fórmula".</t>
  </si>
  <si>
    <t xml:space="preserve">CUMPLIMIENTO DE HITOS </t>
  </si>
  <si>
    <t>PRIMER HITO</t>
  </si>
  <si>
    <t>Registre si el primer el hito se cumplió. Si o No</t>
  </si>
  <si>
    <t>Estos campos se calculan de manera automática, de acuerdo con las especificaciones de los campos TIPO DE DESIGNACIÓN e HITOS CUMPLIDOS.</t>
  </si>
  <si>
    <t>SEGUNDO HITO</t>
  </si>
  <si>
    <t>Registre si el segundo el hito se cumplió. Si o No</t>
  </si>
  <si>
    <t>TERCER HITO</t>
  </si>
  <si>
    <t>Registre si el tercer el hito se cumplió. Si o No</t>
  </si>
  <si>
    <t>CUARTO HITO</t>
  </si>
  <si>
    <t>Registre si el cuarto el hito se cumplió. Si o No</t>
  </si>
  <si>
    <t>QUINTO HITO</t>
  </si>
  <si>
    <t>Registre si el quinto el hito se cumplió. Si o No</t>
  </si>
  <si>
    <t>PORCENTAJE DE AVANCE ACUMULADO</t>
  </si>
  <si>
    <t>Corresponde al porcentaje de avance de acuerdo con los hitos cumplidos</t>
  </si>
  <si>
    <t>PORCENTAJE FINANCIERO POR EJECUTAR</t>
  </si>
  <si>
    <t>Corresponde a la diferencia entre el 100% de ejecución y el PORCENTAJE DE AVANCE ACUMULADO</t>
  </si>
  <si>
    <t>CONSTITUCIÓN POLIZA DE SEGUROS</t>
  </si>
  <si>
    <t>VIGENCIA DE LA PÓLIZA (EL DOBLE DE DURACIÓN DE LA MEDIDA)</t>
  </si>
  <si>
    <t xml:space="preserve">Doble de tiempo de la medida desde la designación. </t>
  </si>
  <si>
    <t>PRIMER CONTADO (10 % TOTAL HONORARIOS)</t>
  </si>
  <si>
    <t>Corresponderá al diez por ciento (10%) y será pagado una vez presentado y aprobado el cronograma del proceso de liquidación por la Delegada que corresponda.</t>
  </si>
  <si>
    <t>SEGUNDO CONTADO (20 % TOTAL HONORARIOS)</t>
  </si>
  <si>
    <t>Correspondiente al veinte por ciento (20%) y será pagado al momento en que culmine el término para presentar las reclamaciones oportunas y se realice el respectivo traslado de las mismas, acorde con lo establecido en el artículo 9.1.3.2.3 del Decreto 2555 de 2010.</t>
  </si>
  <si>
    <t>TERCER CONTADO (20 % TOTAL HONORARIOS)</t>
  </si>
  <si>
    <t>Corresponde al veinte por ciento (20%) y será pagado al momento en que se realice la notificación de la resolución que decida sobre las reclamaciones presentadas oportunamente, en cumplimiento de lo establecido en los artículos 9.1.3.2.4 y 9.1.3.2.5 del Decreto 2555 de 2010, siempre que la Superintendencia Nacional de Salud no haya objetado la labor del liquidador.</t>
  </si>
  <si>
    <t>CUARTO CONTADO (25 % TOTAL HONORARIOS)</t>
  </si>
  <si>
    <t>Corresponde al veinticinco por ciento (25%) y será pagado una vez se encuentren culminadas y reportadas las actividades del cronograma de la liquidación, y siempre que se haya dado cumplimiento al trámite de rendición de cuentas de la finalización del proceso de liquidación previsto en el artículo 9.1.3.8.1 del Decreto 2555 de 2010.</t>
  </si>
  <si>
    <t>QUINTO CONTADO (25 % TOTAL HONORARIOS)</t>
  </si>
  <si>
    <t>Correspondiente al veinticinco por ciento (25%) una vez se haya dado cumplimiento a lo dispuesto en el artículo 9.1.3.6.5 del Decreto 2555 de 2010, es decir, que la rendición final de cuentas presentada por el liquidador se encuentre en firme y se haya declarado terminada la existencia legal de la entidad.</t>
  </si>
  <si>
    <t>TOTAL MONTO HONORARIOS POR EL TÉRMINO DE LA MEDIDA</t>
  </si>
  <si>
    <t>Total honorarios * Duración de la medida en meses</t>
  </si>
  <si>
    <t>RESPONSABILIDAD 30% (MONTO AMPARADO)</t>
  </si>
  <si>
    <t>Total monto honorarios por el término de la medida * 30%</t>
  </si>
  <si>
    <t>CUMPLIMIENTO 20% (MONTO AMPARADO)</t>
  </si>
  <si>
    <t>Total monto honorarios por el término de la medida * 20%</t>
  </si>
  <si>
    <t>ELABORÓ</t>
  </si>
  <si>
    <t>Nombre de quien diligencia el formato.</t>
  </si>
  <si>
    <t>APROBÓ</t>
  </si>
  <si>
    <t>Nombre de quien aprueba el formato (Director).</t>
  </si>
  <si>
    <t>FECHA</t>
  </si>
  <si>
    <t>Fecha de diligenciamiento del formato (DD/MM/AAAA).</t>
  </si>
  <si>
    <t>PROCESO CONTROL</t>
  </si>
  <si>
    <t>CÓDIGO</t>
  </si>
  <si>
    <t>VERSIÓN</t>
  </si>
  <si>
    <r>
      <t xml:space="preserve">AFILIADOS
</t>
    </r>
    <r>
      <rPr>
        <sz val="10"/>
        <color theme="1"/>
        <rFont val="Arial"/>
        <family val="2"/>
      </rPr>
      <t>(a)</t>
    </r>
  </si>
  <si>
    <r>
      <t xml:space="preserve">MIN AFILIADOS
</t>
    </r>
    <r>
      <rPr>
        <sz val="10"/>
        <color theme="1"/>
        <rFont val="Arial"/>
        <family val="2"/>
      </rPr>
      <t>(b)</t>
    </r>
  </si>
  <si>
    <r>
      <t xml:space="preserve">MAX AFILIADOS
</t>
    </r>
    <r>
      <rPr>
        <sz val="10"/>
        <color theme="1"/>
        <rFont val="Arial"/>
        <family val="2"/>
      </rPr>
      <t>(c)</t>
    </r>
  </si>
  <si>
    <r>
      <t xml:space="preserve">INDICADOR DE AFILIADOS
</t>
    </r>
    <r>
      <rPr>
        <sz val="10"/>
        <color theme="1"/>
        <rFont val="Arial"/>
        <family val="2"/>
      </rPr>
      <t>(f=(a/c-b)</t>
    </r>
  </si>
  <si>
    <t xml:space="preserve">Fuente: </t>
  </si>
  <si>
    <t>IPC DICIEMBRE AÑO
 T  - 1</t>
  </si>
  <si>
    <r>
      <t xml:space="preserve">CATEGORÍA
</t>
    </r>
    <r>
      <rPr>
        <sz val="10"/>
        <color theme="1"/>
        <rFont val="Arial"/>
        <family val="2"/>
      </rPr>
      <t>(d)</t>
    </r>
  </si>
  <si>
    <r>
      <t xml:space="preserve">FÓRMULA
</t>
    </r>
    <r>
      <rPr>
        <sz val="10"/>
        <color theme="1"/>
        <rFont val="Arial"/>
        <family val="2"/>
      </rPr>
      <t>(e)</t>
    </r>
  </si>
  <si>
    <r>
      <t xml:space="preserve">HONORARIOS TOTALES
$
</t>
    </r>
    <r>
      <rPr>
        <sz val="10"/>
        <color theme="1"/>
        <rFont val="Arial"/>
        <family val="2"/>
      </rPr>
      <t xml:space="preserve">(f) </t>
    </r>
  </si>
  <si>
    <t>Hito</t>
  </si>
  <si>
    <t>Cumplido</t>
  </si>
  <si>
    <t>Aprobación del cronograma del proceso de liquidación por la Delegada que corresponda</t>
  </si>
  <si>
    <t>Culminación del término para presentar las reclamaciones oportunas y se realice el respectivo traslado de las mismas, acorde con lo establecido en el artículo 9.1.3.2.3 del Decreto 2555 de 2010</t>
  </si>
  <si>
    <t>Notificación de la resolución que decida sobre las reclamaciones presentadas oportunamente, en cumplimiento de lo establecido en los artículos 9.1.3.2.4 y 9.1.3.2.5 del Decreto 2555 de 2010, siempre que la Superintendencia Nacional de Salud no haya objetado la labor del liquidador.</t>
  </si>
  <si>
    <t>Culminación y reporte de las actividades del cronograma de la liquidación, y siempre que se haya dado cumplimiento al trámite de rendición de cuentas de la finalización del proceso de liquidación previsto en el artículo 9.1.3.8.1 del Decreto 2555 de 2010</t>
  </si>
  <si>
    <t>Cumplimiento a lo dispuesto en el artículo 9.1.3.6.5 del Decreto 2555 de 2010, es decir, que la rendición final de cuentas presentada por el liquidador se encuentre en firme y se haya declarado terminada la existencia legal de la entidad</t>
  </si>
  <si>
    <t>Porcentaje de avance acumulado</t>
  </si>
  <si>
    <t>Porcentaje financiero por ejecutar</t>
  </si>
  <si>
    <t>CONSTITUCIÓN PÓLIZA DE SEGUROS</t>
  </si>
  <si>
    <t>Cifras expresadas en $</t>
  </si>
  <si>
    <t>CONSTITUCIÓN PÓLIZA DE SEGUROS LIQUIDADOR</t>
  </si>
  <si>
    <t>VIGENCIA DE LA PÓLIZA (EL DOBLE DE DURACIÓN DE LA MEDIDA EN MESES)</t>
  </si>
  <si>
    <t>QUINTO CONTADO (25% TOTAL HONORARIOS)</t>
  </si>
  <si>
    <t>Observaciones</t>
  </si>
  <si>
    <t>Elaboró</t>
  </si>
  <si>
    <t>Nombre:</t>
  </si>
  <si>
    <t>Cargo:</t>
  </si>
  <si>
    <t>Aprobó</t>
  </si>
  <si>
    <t>Fecha:</t>
  </si>
  <si>
    <t>CÁLCULO DE HONORARIOS PARA ENTIDAD PROMOTORA DE SALUD O ENTIDAD ADAPTADA AL SISTEMA (EPS/EAS)</t>
  </si>
  <si>
    <t xml:space="preserve">Categoría </t>
  </si>
  <si>
    <t>Subcategoría</t>
  </si>
  <si>
    <t>Concatenado</t>
  </si>
  <si>
    <t>Indicador de afiliados</t>
  </si>
  <si>
    <t>Fórmula</t>
  </si>
  <si>
    <t>Salario</t>
  </si>
  <si>
    <t>Factor</t>
  </si>
  <si>
    <t>Formula_copiar</t>
  </si>
  <si>
    <t>Formula_ejecutar</t>
  </si>
  <si>
    <t>Acto administrativo</t>
  </si>
  <si>
    <t>Año</t>
  </si>
  <si>
    <t>Mes</t>
  </si>
  <si>
    <t>Día</t>
  </si>
  <si>
    <t>C</t>
  </si>
  <si>
    <t>C1</t>
  </si>
  <si>
    <t>Menor al 1%</t>
  </si>
  <si>
    <t>FECHA DE POSESIÓN DEL AGENTE</t>
  </si>
  <si>
    <t>C2</t>
  </si>
  <si>
    <t>Mayor o igual al 1% y menor al 10%</t>
  </si>
  <si>
    <t>FECHA DE TERMINANCIÓN DE LA MEDIDA</t>
  </si>
  <si>
    <t>B</t>
  </si>
  <si>
    <t>B1</t>
  </si>
  <si>
    <t>Mayor o igual al 10% y menor al 50%</t>
  </si>
  <si>
    <t>Diferencia</t>
  </si>
  <si>
    <t>A</t>
  </si>
  <si>
    <t>A1</t>
  </si>
  <si>
    <t>Mayor o igual al 50%</t>
  </si>
  <si>
    <t>Total, Indice de Precios al Consumidor (IPC)</t>
  </si>
  <si>
    <t>Índices - Serie de empalme
2003 - 2023</t>
  </si>
  <si>
    <t>Base Diciembre de 2018 = 100,00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</si>
  <si>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</si>
  <si>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</si>
  <si>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</si>
  <si>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</si>
  <si>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</si>
  <si>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</si>
  <si>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</si>
  <si>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</si>
  <si>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</si>
  <si>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</si>
  <si>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</si>
  <si>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</si>
  <si>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DANE.</t>
    </r>
  </si>
  <si>
    <r>
      <rPr>
        <b/>
        <sz val="8"/>
        <rFont val="Segoe UI"/>
        <family val="2"/>
        <charset val="204"/>
      </rPr>
      <t>Nota:</t>
    </r>
    <r>
      <rPr>
        <sz val="8"/>
        <rFont val="Segoe UI"/>
        <family val="2"/>
        <charset val="204"/>
      </rPr>
      <t xml:space="preserve"> La diferencia en la suma de las variables, obedece al sistema de aproximación y redondeo.</t>
    </r>
  </si>
  <si>
    <t>Actualizado el 4 de febrero de 2023</t>
  </si>
  <si>
    <t xml:space="preserve">DEL </t>
  </si>
  <si>
    <t>DEL</t>
  </si>
  <si>
    <t>NIT  EPS/EAS</t>
  </si>
  <si>
    <t>ESTUDIO TÉCNICO  PARA CÁLCULO DE  HONORARIOS</t>
  </si>
  <si>
    <t>DE LIQUIDADORES - EAPB</t>
  </si>
  <si>
    <t>CTFT43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</si>
</sst>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(&quot;$&quot;\ * #,##0.00_);_(&quot;$&quot;\ * \(#,##0.00\);_(&quot;$&quot;\ * &quot;-&quot;??_);_(@_)"/>
    <numFmt numFmtId="168" formatCode="_-* #,##0\ _€_-;\-* #,##0\ _€_-;_-* &quot;-&quot;??\ _€_-;_-@_-"/>
    <numFmt numFmtId="169" formatCode="_ * #,##0_ ;_ * \-#,##0_ ;_ * &quot;-&quot;??_ ;_ @_ "/>
    <numFmt numFmtId="170" formatCode="0.0"/>
    <numFmt numFmtId="171" formatCode="&quot;$&quot;\ #,##0"/>
    <numFmt numFmtId="172" formatCode="_-* #,##0.00_-;\-* #,##0.00_-;_-* &quot;-&quot;_-;_-@_-"/>
    <numFmt numFmtId="173" formatCode="_-&quot;$&quot;\ * #,##0.0_-;\-&quot;$&quot;\ * #,##0.0_-;_-&quot;$&quot;\ * &quot;-&quot;??_-;_-@_-"/>
    <numFmt numFmtId="174" formatCode="0.00\ &quot;Meses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name val="Arial"/>
      <family val="2"/>
    </font>
    <font>
      <sz val="11"/>
      <color rgb="FFA6A6A6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12"/>
      <name val="Segoe UI"/>
      <family val="2"/>
      <charset val="204"/>
    </font>
    <font>
      <b/>
      <sz val="9"/>
      <name val="Segoe UI"/>
      <family val="2"/>
      <charset val="204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0"/>
      <name val="Segoe UI"/>
      <family val="2"/>
      <charset val="204"/>
    </font>
    <font>
      <sz val="11"/>
      <color theme="0"/>
      <name val="Arial"/>
      <family val="2"/>
    </font>
    <font>
      <b/>
      <sz val="9"/>
      <color indexed="81"/>
      <name val="Tahoma"/>
      <family val="2"/>
    </font>
    <font>
      <b/>
      <sz val="18"/>
      <color theme="1"/>
      <name val="Arial"/>
      <family val="2"/>
    </font>
    <font>
      <sz val="11"/>
      <color indexed="81"/>
      <name val="Calibri"/>
      <family val="2"/>
      <scheme val="minor"/>
    </font>
    <font>
      <b/>
      <sz val="11"/>
      <color indexed="81"/>
      <name val="Calibri"/>
      <family val="2"/>
      <scheme val="minor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/>
  </cellStyleXfs>
  <cellXfs count="238">
    <xf numFmtId="0" fontId="0" fillId="0" borderId="0" xfId="0"/>
    <xf numFmtId="0" fontId="0" fillId="3" borderId="0" xfId="0" applyFill="1"/>
    <xf numFmtId="0" fontId="5" fillId="3" borderId="5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169" fontId="10" fillId="0" borderId="0" xfId="1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left"/>
      <protection locked="0"/>
    </xf>
    <xf numFmtId="3" fontId="15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70" fontId="10" fillId="0" borderId="0" xfId="0" applyNumberFormat="1" applyFont="1" applyAlignment="1" applyProtection="1">
      <alignment vertical="center" wrapText="1"/>
      <protection locked="0"/>
    </xf>
    <xf numFmtId="169" fontId="10" fillId="0" borderId="0" xfId="1" applyNumberFormat="1" applyFont="1" applyBorder="1" applyAlignment="1" applyProtection="1">
      <alignment horizontal="center" vertical="center"/>
      <protection locked="0"/>
    </xf>
    <xf numFmtId="15" fontId="10" fillId="0" borderId="0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1" fontId="5" fillId="0" borderId="0" xfId="0" applyNumberFormat="1" applyFont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171" fontId="5" fillId="0" borderId="0" xfId="0" applyNumberFormat="1" applyFont="1" applyAlignment="1" applyProtection="1">
      <alignment horizontal="left" vertical="top"/>
      <protection locked="0"/>
    </xf>
    <xf numFmtId="171" fontId="14" fillId="0" borderId="1" xfId="0" applyNumberFormat="1" applyFont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7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10" fillId="0" borderId="0" xfId="3" applyNumberFormat="1" applyFont="1" applyFill="1" applyBorder="1" applyAlignment="1" applyProtection="1">
      <alignment vertical="center"/>
      <protection locked="0"/>
    </xf>
    <xf numFmtId="0" fontId="18" fillId="3" borderId="0" xfId="5" applyFont="1" applyFill="1"/>
    <xf numFmtId="0" fontId="21" fillId="10" borderId="13" xfId="5" applyFont="1" applyFill="1" applyBorder="1"/>
    <xf numFmtId="0" fontId="21" fillId="10" borderId="0" xfId="5" applyFont="1" applyFill="1"/>
    <xf numFmtId="0" fontId="21" fillId="10" borderId="2" xfId="5" applyFont="1" applyFill="1" applyBorder="1"/>
    <xf numFmtId="0" fontId="21" fillId="3" borderId="8" xfId="5" applyFont="1" applyFill="1" applyBorder="1" applyAlignment="1">
      <alignment horizontal="center" vertical="center"/>
    </xf>
    <xf numFmtId="0" fontId="21" fillId="3" borderId="3" xfId="5" applyFont="1" applyFill="1" applyBorder="1" applyAlignment="1">
      <alignment vertical="center"/>
    </xf>
    <xf numFmtId="0" fontId="18" fillId="3" borderId="3" xfId="5" applyFont="1" applyFill="1" applyBorder="1"/>
    <xf numFmtId="0" fontId="21" fillId="3" borderId="10" xfId="5" applyFont="1" applyFill="1" applyBorder="1" applyAlignment="1">
      <alignment horizontal="right" vertical="center"/>
    </xf>
    <xf numFmtId="0" fontId="21" fillId="0" borderId="11" xfId="5" applyFont="1" applyBorder="1" applyAlignment="1">
      <alignment horizontal="center"/>
    </xf>
    <xf numFmtId="0" fontId="21" fillId="0" borderId="2" xfId="5" applyFont="1" applyBorder="1" applyAlignment="1">
      <alignment horizontal="center"/>
    </xf>
    <xf numFmtId="0" fontId="21" fillId="0" borderId="3" xfId="5" applyFont="1" applyBorder="1" applyAlignment="1">
      <alignment horizontal="center"/>
    </xf>
    <xf numFmtId="0" fontId="21" fillId="0" borderId="4" xfId="5" applyFont="1" applyBorder="1" applyAlignment="1">
      <alignment horizontal="center"/>
    </xf>
    <xf numFmtId="170" fontId="18" fillId="0" borderId="14" xfId="5" applyNumberFormat="1" applyFont="1" applyBorder="1" applyAlignment="1">
      <alignment horizontal="left" indent="1"/>
    </xf>
    <xf numFmtId="2" fontId="18" fillId="0" borderId="0" xfId="6" applyNumberFormat="1" applyFont="1" applyFill="1" applyBorder="1" applyAlignment="1">
      <alignment horizontal="center"/>
    </xf>
    <xf numFmtId="2" fontId="18" fillId="0" borderId="0" xfId="6" quotePrefix="1" applyNumberFormat="1" applyFont="1" applyFill="1" applyBorder="1" applyAlignment="1">
      <alignment horizontal="center"/>
    </xf>
    <xf numFmtId="170" fontId="18" fillId="9" borderId="14" xfId="5" applyNumberFormat="1" applyFont="1" applyFill="1" applyBorder="1" applyAlignment="1">
      <alignment horizontal="left" indent="1"/>
    </xf>
    <xf numFmtId="2" fontId="18" fillId="9" borderId="0" xfId="6" applyNumberFormat="1" applyFont="1" applyFill="1" applyBorder="1" applyAlignment="1">
      <alignment horizontal="center"/>
    </xf>
    <xf numFmtId="2" fontId="18" fillId="9" borderId="15" xfId="6" applyNumberFormat="1" applyFont="1" applyFill="1" applyBorder="1" applyAlignment="1">
      <alignment horizontal="center"/>
    </xf>
    <xf numFmtId="2" fontId="18" fillId="0" borderId="15" xfId="6" applyNumberFormat="1" applyFont="1" applyFill="1" applyBorder="1" applyAlignment="1">
      <alignment horizontal="center"/>
    </xf>
    <xf numFmtId="2" fontId="22" fillId="0" borderId="15" xfId="6" applyNumberFormat="1" applyFont="1" applyFill="1" applyBorder="1" applyAlignment="1">
      <alignment horizontal="center"/>
    </xf>
    <xf numFmtId="2" fontId="22" fillId="9" borderId="15" xfId="6" applyNumberFormat="1" applyFont="1" applyFill="1" applyBorder="1" applyAlignment="1">
      <alignment horizontal="center"/>
    </xf>
    <xf numFmtId="170" fontId="18" fillId="9" borderId="16" xfId="5" applyNumberFormat="1" applyFont="1" applyFill="1" applyBorder="1" applyAlignment="1">
      <alignment horizontal="left" indent="1"/>
    </xf>
    <xf numFmtId="2" fontId="18" fillId="9" borderId="2" xfId="6" applyNumberFormat="1" applyFont="1" applyFill="1" applyBorder="1" applyAlignment="1">
      <alignment horizontal="center"/>
    </xf>
    <xf numFmtId="2" fontId="23" fillId="9" borderId="12" xfId="6" applyNumberFormat="1" applyFont="1" applyFill="1" applyBorder="1" applyAlignment="1">
      <alignment horizontal="center"/>
    </xf>
    <xf numFmtId="0" fontId="24" fillId="3" borderId="6" xfId="5" applyFont="1" applyFill="1" applyBorder="1" applyAlignment="1">
      <alignment vertical="center"/>
    </xf>
    <xf numFmtId="0" fontId="18" fillId="3" borderId="6" xfId="5" applyFont="1" applyFill="1" applyBorder="1" applyAlignment="1">
      <alignment vertical="center"/>
    </xf>
    <xf numFmtId="0" fontId="18" fillId="3" borderId="10" xfId="5" applyFont="1" applyFill="1" applyBorder="1" applyAlignment="1">
      <alignment vertical="center"/>
    </xf>
    <xf numFmtId="0" fontId="18" fillId="3" borderId="0" xfId="5" applyFont="1" applyFill="1" applyAlignment="1">
      <alignment vertical="center"/>
    </xf>
    <xf numFmtId="0" fontId="24" fillId="3" borderId="0" xfId="5" applyFont="1" applyFill="1" applyAlignment="1">
      <alignment vertical="center" wrapText="1"/>
    </xf>
    <xf numFmtId="0" fontId="18" fillId="3" borderId="15" xfId="5" applyFont="1" applyFill="1" applyBorder="1" applyAlignment="1">
      <alignment vertical="center"/>
    </xf>
    <xf numFmtId="3" fontId="25" fillId="3" borderId="2" xfId="5" applyNumberFormat="1" applyFont="1" applyFill="1" applyBorder="1" applyAlignment="1">
      <alignment vertical="center"/>
    </xf>
    <xf numFmtId="0" fontId="18" fillId="3" borderId="2" xfId="5" applyFont="1" applyFill="1" applyBorder="1" applyAlignment="1">
      <alignment vertical="center"/>
    </xf>
    <xf numFmtId="0" fontId="18" fillId="3" borderId="12" xfId="5" applyFont="1" applyFill="1" applyBorder="1" applyAlignment="1">
      <alignment vertical="center"/>
    </xf>
    <xf numFmtId="0" fontId="26" fillId="3" borderId="0" xfId="5" applyFont="1" applyFill="1"/>
    <xf numFmtId="0" fontId="18" fillId="3" borderId="6" xfId="5" applyFont="1" applyFill="1" applyBorder="1"/>
    <xf numFmtId="0" fontId="18" fillId="0" borderId="10" xfId="6" quotePrefix="1" applyNumberFormat="1" applyFont="1" applyFill="1" applyBorder="1" applyAlignment="1">
      <alignment horizontal="center"/>
    </xf>
    <xf numFmtId="2" fontId="18" fillId="3" borderId="0" xfId="5" applyNumberFormat="1" applyFont="1" applyFill="1"/>
    <xf numFmtId="2" fontId="18" fillId="7" borderId="2" xfId="6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27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71" fontId="5" fillId="3" borderId="5" xfId="3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vertical="center" wrapText="1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171" fontId="14" fillId="0" borderId="0" xfId="0" applyNumberFormat="1" applyFont="1" applyAlignment="1" applyProtection="1">
      <alignment horizontal="left" vertical="center"/>
      <protection locked="0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173" fontId="10" fillId="0" borderId="0" xfId="7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right" vertical="center"/>
      <protection locked="0"/>
    </xf>
    <xf numFmtId="14" fontId="5" fillId="0" borderId="3" xfId="0" applyNumberFormat="1" applyFont="1" applyBorder="1" applyAlignment="1" applyProtection="1">
      <alignment vertical="center"/>
      <protection locked="0"/>
    </xf>
    <xf numFmtId="14" fontId="5" fillId="0" borderId="2" xfId="0" applyNumberFormat="1" applyFont="1" applyBorder="1" applyAlignment="1" applyProtection="1">
      <alignment vertical="center"/>
      <protection locked="0"/>
    </xf>
    <xf numFmtId="3" fontId="10" fillId="0" borderId="0" xfId="3" applyNumberFormat="1" applyFont="1" applyFill="1" applyBorder="1" applyAlignment="1" applyProtection="1">
      <alignment vertical="center" wrapText="1"/>
      <protection locked="0"/>
    </xf>
    <xf numFmtId="3" fontId="16" fillId="0" borderId="0" xfId="3" applyNumberFormat="1" applyFont="1" applyFill="1" applyBorder="1" applyAlignment="1" applyProtection="1">
      <alignment horizontal="center" vertical="center"/>
      <protection locked="0"/>
    </xf>
    <xf numFmtId="4" fontId="5" fillId="0" borderId="5" xfId="3" applyNumberFormat="1" applyFont="1" applyFill="1" applyBorder="1" applyAlignment="1" applyProtection="1">
      <alignment horizontal="center" vertical="center"/>
      <protection locked="0"/>
    </xf>
    <xf numFmtId="3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172" fontId="0" fillId="0" borderId="0" xfId="4" applyNumberFormat="1" applyFont="1" applyProtection="1">
      <protection locked="0"/>
    </xf>
    <xf numFmtId="41" fontId="0" fillId="0" borderId="0" xfId="4" applyFont="1" applyProtection="1">
      <protection locked="0"/>
    </xf>
    <xf numFmtId="41" fontId="5" fillId="0" borderId="0" xfId="4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171" fontId="5" fillId="0" borderId="0" xfId="4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41" fontId="0" fillId="0" borderId="0" xfId="4" applyFont="1" applyFill="1" applyProtection="1">
      <protection locked="0"/>
    </xf>
    <xf numFmtId="166" fontId="0" fillId="0" borderId="0" xfId="1" applyFont="1" applyProtection="1">
      <protection locked="0"/>
    </xf>
    <xf numFmtId="165" fontId="0" fillId="0" borderId="0" xfId="0" applyNumberFormat="1" applyProtection="1">
      <protection locked="0"/>
    </xf>
    <xf numFmtId="41" fontId="0" fillId="0" borderId="0" xfId="0" applyNumberFormat="1" applyProtection="1">
      <protection locked="0"/>
    </xf>
    <xf numFmtId="171" fontId="0" fillId="0" borderId="0" xfId="0" applyNumberFormat="1" applyProtection="1">
      <protection locked="0"/>
    </xf>
    <xf numFmtId="14" fontId="27" fillId="0" borderId="2" xfId="0" applyNumberFormat="1" applyFont="1" applyBorder="1" applyAlignment="1" applyProtection="1">
      <alignment horizontal="left"/>
      <protection locked="0"/>
    </xf>
    <xf numFmtId="171" fontId="5" fillId="0" borderId="5" xfId="4" applyNumberFormat="1" applyFont="1" applyBorder="1" applyAlignment="1" applyProtection="1">
      <alignment horizontal="right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8" fontId="5" fillId="0" borderId="5" xfId="1" applyNumberFormat="1" applyFont="1" applyBorder="1" applyAlignment="1" applyProtection="1">
      <alignment horizontal="right" vertical="center"/>
      <protection locked="0"/>
    </xf>
    <xf numFmtId="10" fontId="0" fillId="0" borderId="5" xfId="8" applyNumberFormat="1" applyFont="1" applyBorder="1" applyAlignment="1" applyProtection="1">
      <alignment horizontal="right" vertical="center"/>
    </xf>
    <xf numFmtId="0" fontId="29" fillId="0" borderId="0" xfId="0" applyFont="1" applyAlignment="1">
      <alignment horizontal="left" vertical="center"/>
    </xf>
    <xf numFmtId="0" fontId="5" fillId="6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3" fontId="5" fillId="0" borderId="2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71" fontId="5" fillId="3" borderId="0" xfId="3" applyNumberFormat="1" applyFont="1" applyFill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9" fontId="5" fillId="0" borderId="5" xfId="8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3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2" xfId="5" applyNumberFormat="1" applyFont="1" applyFill="1" applyBorder="1" applyAlignment="1">
      <alignment horizontal="left" vertical="center"/>
    </xf>
    <xf numFmtId="3" fontId="12" fillId="0" borderId="2" xfId="0" applyNumberFormat="1" applyFont="1" applyBorder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left" vertical="center" wrapText="1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3" fontId="11" fillId="0" borderId="3" xfId="0" applyNumberFormat="1" applyFont="1" applyBorder="1" applyAlignment="1" applyProtection="1">
      <alignment vertical="center"/>
      <protection locked="0"/>
    </xf>
    <xf numFmtId="3" fontId="11" fillId="0" borderId="3" xfId="0" applyNumberFormat="1" applyFont="1" applyBorder="1" applyProtection="1">
      <protection locked="0"/>
    </xf>
    <xf numFmtId="3" fontId="5" fillId="0" borderId="1" xfId="0" applyNumberFormat="1" applyFont="1" applyBorder="1" applyAlignment="1" applyProtection="1">
      <alignment vertical="center"/>
      <protection locked="0"/>
    </xf>
    <xf numFmtId="3" fontId="11" fillId="0" borderId="2" xfId="0" applyNumberFormat="1" applyFont="1" applyBorder="1" applyAlignment="1" applyProtection="1">
      <alignment vertical="center"/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3" xfId="0" applyNumberFormat="1" applyFont="1" applyBorder="1" applyAlignment="1" applyProtection="1">
      <alignment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41" fontId="0" fillId="0" borderId="0" xfId="4" applyFont="1" applyFill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 applyAlignment="1" applyProtection="1">
      <alignment horizontal="left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3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left" vertical="center"/>
      <protection locked="0"/>
    </xf>
    <xf numFmtId="3" fontId="5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left" vertical="center"/>
      <protection locked="0"/>
    </xf>
    <xf numFmtId="3" fontId="5" fillId="0" borderId="3" xfId="0" applyNumberFormat="1" applyFont="1" applyBorder="1" applyAlignment="1" applyProtection="1">
      <alignment horizontal="left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left" vertical="center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3" fontId="5" fillId="3" borderId="1" xfId="0" applyNumberFormat="1" applyFont="1" applyFill="1" applyBorder="1" applyAlignment="1" applyProtection="1">
      <alignment horizontal="left" vertical="center"/>
      <protection locked="0"/>
    </xf>
    <xf numFmtId="3" fontId="5" fillId="3" borderId="0" xfId="0" applyNumberFormat="1" applyFont="1" applyFill="1" applyAlignment="1" applyProtection="1">
      <alignment horizontal="left" vertical="center"/>
      <protection locked="0"/>
    </xf>
    <xf numFmtId="174" fontId="5" fillId="0" borderId="3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3" fontId="12" fillId="0" borderId="1" xfId="0" applyNumberFormat="1" applyFont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25" fillId="3" borderId="11" xfId="5" applyNumberFormat="1" applyFont="1" applyFill="1" applyBorder="1" applyAlignment="1">
      <alignment horizontal="left" vertical="center"/>
    </xf>
    <xf numFmtId="3" fontId="25" fillId="3" borderId="2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19" fillId="8" borderId="0" xfId="5" applyFont="1" applyFill="1" applyAlignment="1">
      <alignment horizontal="center" vertical="center"/>
    </xf>
    <xf numFmtId="0" fontId="20" fillId="9" borderId="13" xfId="5" applyFont="1" applyFill="1" applyBorder="1" applyAlignment="1">
      <alignment horizontal="center" vertical="center" wrapText="1"/>
    </xf>
    <xf numFmtId="0" fontId="20" fillId="9" borderId="0" xfId="5" applyFont="1" applyFill="1" applyAlignment="1">
      <alignment horizontal="center" vertical="center" wrapText="1"/>
    </xf>
    <xf numFmtId="0" fontId="24" fillId="3" borderId="9" xfId="5" applyFont="1" applyFill="1" applyBorder="1" applyAlignment="1">
      <alignment horizontal="left" vertical="center"/>
    </xf>
    <xf numFmtId="0" fontId="24" fillId="3" borderId="6" xfId="5" applyFont="1" applyFill="1" applyBorder="1" applyAlignment="1">
      <alignment horizontal="left" vertical="center"/>
    </xf>
    <xf numFmtId="0" fontId="24" fillId="3" borderId="13" xfId="5" applyFont="1" applyFill="1" applyBorder="1" applyAlignment="1">
      <alignment horizontal="left" vertical="center" wrapText="1"/>
    </xf>
    <xf numFmtId="0" fontId="24" fillId="3" borderId="0" xfId="5" applyFont="1" applyFill="1" applyAlignment="1">
      <alignment horizontal="left" vertical="center" wrapText="1"/>
    </xf>
  </cellXfs>
  <cellStyles count="10">
    <cellStyle name="Millares" xfId="1" builtinId="3"/>
    <cellStyle name="Millares [0]" xfId="4" builtinId="6"/>
    <cellStyle name="Millares [0] 2" xfId="2" xr:uid="{00000000-0005-0000-0000-000002000000}"/>
    <cellStyle name="Moneda" xfId="7" builtinId="4"/>
    <cellStyle name="Moneda 2" xfId="3" xr:uid="{00000000-0005-0000-0000-000004000000}"/>
    <cellStyle name="Normal" xfId="0" builtinId="0"/>
    <cellStyle name="Normal 2" xfId="5" xr:uid="{00000000-0005-0000-0000-000006000000}"/>
    <cellStyle name="Normal 5" xfId="9" xr:uid="{3DE84A0B-1AE8-49FD-B274-789382CF3FDC}"/>
    <cellStyle name="Porcentaje" xfId="8" builtinId="5"/>
    <cellStyle name="Porcentaje 2" xfId="6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57149</xdr:rowOff>
    </xdr:from>
    <xdr:to>
      <xdr:col>0</xdr:col>
      <xdr:colOff>1429839</xdr:colOff>
      <xdr:row>2</xdr:row>
      <xdr:rowOff>241299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37D0A9-F518-7CA7-4296-F0D8CF19C2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247" b="-8965"/>
        <a:stretch/>
      </xdr:blipFill>
      <xdr:spPr bwMode="auto">
        <a:xfrm>
          <a:off x="171450" y="57149"/>
          <a:ext cx="1258389" cy="774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1552575</xdr:colOff>
      <xdr:row>4</xdr:row>
      <xdr:rowOff>42862</xdr:rowOff>
    </xdr:from>
    <xdr:ext cx="5656677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F03BBC95-5339-4EC5-8697-84D938E46035}"/>
                </a:ext>
              </a:extLst>
            </xdr:cNvPr>
            <xdr:cNvSpPr txBox="1"/>
          </xdr:nvSpPr>
          <xdr:spPr>
            <a:xfrm>
              <a:off x="4667250" y="5062537"/>
              <a:ext cx="565667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=[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822.375.000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𝐼𝑛𝑑𝑖𝑐𝑎𝑑𝑜𝑟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𝑎𝑓𝑖𝑙𝑖𝑎𝑑𝑜𝑠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−0,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den>
                        </m:f>
                      </m:e>
                    </m:d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193.500.000]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num>
                          <m:den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2021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F03BBC95-5339-4EC5-8697-84D938E46035}"/>
                </a:ext>
              </a:extLst>
            </xdr:cNvPr>
            <xdr:cNvSpPr txBox="1"/>
          </xdr:nvSpPr>
          <xdr:spPr>
            <a:xfrm>
              <a:off x="4667250" y="5062537"/>
              <a:ext cx="5656677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=[</a:t>
              </a:r>
              <a:r>
                <a:rPr lang="es-MX" sz="1100" b="0" i="0">
                  <a:latin typeface="Cambria Math" panose="02040503050406030204" pitchFamily="18" charset="0"/>
                </a:rPr>
                <a:t>822.375.000</a:t>
              </a:r>
              <a:r>
                <a:rPr lang="es-CO" sz="1100" b="0" i="0">
                  <a:latin typeface="Cambria Math" panose="02040503050406030204" pitchFamily="18" charset="0"/>
                </a:rPr>
                <a:t>+((𝐼𝑛𝑑𝑖𝑐𝑎𝑑𝑜𝑟 𝑑𝑒 </a:t>
              </a:r>
              <a:r>
                <a:rPr lang="es-MX" sz="1100" b="0" i="0">
                  <a:latin typeface="Cambria Math" panose="02040503050406030204" pitchFamily="18" charset="0"/>
                </a:rPr>
                <a:t>𝑎𝑓𝑖𝑙𝑖𝑎𝑑𝑜𝑠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 −0,</a:t>
              </a:r>
              <a:r>
                <a:rPr lang="es-MX" sz="1100" b="0" i="0">
                  <a:latin typeface="Cambria Math" panose="02040503050406030204" pitchFamily="18" charset="0"/>
                </a:rPr>
                <a:t>1</a:t>
              </a:r>
              <a:r>
                <a:rPr lang="es-CO" sz="1100" b="0" i="0">
                  <a:latin typeface="Cambria Math" panose="02040503050406030204" pitchFamily="18" charset="0"/>
                </a:rPr>
                <a:t>)/0,</a:t>
              </a:r>
              <a:r>
                <a:rPr lang="es-MX" sz="1100" b="0" i="0">
                  <a:latin typeface="Cambria Math" panose="02040503050406030204" pitchFamily="18" charset="0"/>
                </a:rPr>
                <a:t>4</a:t>
              </a:r>
              <a:r>
                <a:rPr lang="es-CO" sz="1100" b="0" i="0">
                  <a:latin typeface="Cambria Math" panose="02040503050406030204" pitchFamily="18" charset="0"/>
                </a:rPr>
                <a:t>)∗</a:t>
              </a:r>
              <a:r>
                <a:rPr lang="es-MX" sz="1100" b="0" i="0">
                  <a:latin typeface="Cambria Math" panose="02040503050406030204" pitchFamily="18" charset="0"/>
                </a:rPr>
                <a:t>193.500.000]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𝑡−1)/(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2021))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28575</xdr:colOff>
      <xdr:row>3</xdr:row>
      <xdr:rowOff>76200</xdr:rowOff>
    </xdr:from>
    <xdr:ext cx="558069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65D9760-6A46-491B-A067-2F50360697F5}"/>
                </a:ext>
              </a:extLst>
            </xdr:cNvPr>
            <xdr:cNvSpPr txBox="1"/>
          </xdr:nvSpPr>
          <xdr:spPr>
            <a:xfrm>
              <a:off x="4714875" y="4505325"/>
              <a:ext cx="558069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=[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268.481.250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𝐼𝑛𝑑𝑖𝑐𝑎𝑑𝑜𝑟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𝑎𝑓𝑖𝑙𝑖𝑎𝑑𝑜𝑠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−0,01</m:t>
                            </m:r>
                          </m:num>
                          <m:den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0,0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9</m:t>
                            </m:r>
                          </m:den>
                        </m:f>
                      </m:e>
                    </m:d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553.893.750]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num>
                          <m:den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2021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65D9760-6A46-491B-A067-2F50360697F5}"/>
                </a:ext>
              </a:extLst>
            </xdr:cNvPr>
            <xdr:cNvSpPr txBox="1"/>
          </xdr:nvSpPr>
          <xdr:spPr>
            <a:xfrm>
              <a:off x="4714875" y="4505325"/>
              <a:ext cx="5580695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=[</a:t>
              </a:r>
              <a:r>
                <a:rPr lang="es-MX" sz="1100" b="0" i="0">
                  <a:latin typeface="Cambria Math" panose="02040503050406030204" pitchFamily="18" charset="0"/>
                </a:rPr>
                <a:t>268.481.250</a:t>
              </a:r>
              <a:r>
                <a:rPr lang="es-CO" sz="1100" b="0" i="0">
                  <a:latin typeface="Cambria Math" panose="02040503050406030204" pitchFamily="18" charset="0"/>
                </a:rPr>
                <a:t>+((𝐼𝑛𝑑𝑖𝑐𝑎𝑑𝑜𝑟 𝑑𝑒 </a:t>
              </a:r>
              <a:r>
                <a:rPr lang="es-MX" sz="1100" b="0" i="0">
                  <a:latin typeface="Cambria Math" panose="02040503050406030204" pitchFamily="18" charset="0"/>
                </a:rPr>
                <a:t>𝑎𝑓𝑖𝑙𝑖𝑎𝑑𝑜𝑠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 −0,01)/0,0</a:t>
              </a:r>
              <a:r>
                <a:rPr lang="es-MX" sz="1100" b="0" i="0">
                  <a:latin typeface="Cambria Math" panose="02040503050406030204" pitchFamily="18" charset="0"/>
                </a:rPr>
                <a:t>9)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MX" sz="1100" b="0" i="0">
                  <a:latin typeface="Cambria Math" panose="02040503050406030204" pitchFamily="18" charset="0"/>
                </a:rPr>
                <a:t>553.893.750]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𝑡−1)/(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2021))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4</xdr:col>
      <xdr:colOff>342900</xdr:colOff>
      <xdr:row>2</xdr:row>
      <xdr:rowOff>66675</xdr:rowOff>
    </xdr:from>
    <xdr:ext cx="4987519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AB28B3E-CDB3-4A0F-AD9A-8F2DB5D0BC7A}"/>
                </a:ext>
              </a:extLst>
            </xdr:cNvPr>
            <xdr:cNvSpPr txBox="1"/>
          </xdr:nvSpPr>
          <xdr:spPr>
            <a:xfrm>
              <a:off x="5029200" y="4038600"/>
              <a:ext cx="4987519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=[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130.612.500+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𝐼𝑛𝑑𝑖𝑐𝑎𝑑𝑜𝑟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𝑑𝑒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𝑎𝑓𝑖𝑙𝑖𝑎𝑑𝑜𝑠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137.868.750]∗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num>
                          <m:den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2021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AB28B3E-CDB3-4A0F-AD9A-8F2DB5D0BC7A}"/>
                </a:ext>
              </a:extLst>
            </xdr:cNvPr>
            <xdr:cNvSpPr txBox="1"/>
          </xdr:nvSpPr>
          <xdr:spPr>
            <a:xfrm>
              <a:off x="5029200" y="4038600"/>
              <a:ext cx="4987519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=[</a:t>
              </a:r>
              <a:r>
                <a:rPr lang="es-MX" sz="1100" b="0" i="0">
                  <a:latin typeface="Cambria Math" panose="02040503050406030204" pitchFamily="18" charset="0"/>
                </a:rPr>
                <a:t>130.612.500+𝐼𝑛𝑑𝑖𝑐𝑎𝑑𝑜𝑟 𝑑𝑒 𝑎𝑓𝑖𝑙𝑖𝑎𝑑𝑜𝑠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MX" sz="1100" b="0" i="0">
                  <a:latin typeface="Cambria Math" panose="02040503050406030204" pitchFamily="18" charset="0"/>
                </a:rPr>
                <a:t>137.868.750]∗</a:t>
              </a:r>
              <a:r>
                <a:rPr lang="es-CO" sz="1100" b="0" i="0">
                  <a:latin typeface="Cambria Math" panose="02040503050406030204" pitchFamily="18" charset="0"/>
                </a:rPr>
                <a:t>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𝑡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−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2021))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3</xdr:col>
      <xdr:colOff>1552575</xdr:colOff>
      <xdr:row>5</xdr:row>
      <xdr:rowOff>38100</xdr:rowOff>
    </xdr:from>
    <xdr:ext cx="5609613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67120D2-ED3A-48D0-8777-C6214D390BDB}"/>
                </a:ext>
              </a:extLst>
            </xdr:cNvPr>
            <xdr:cNvSpPr txBox="1"/>
          </xdr:nvSpPr>
          <xdr:spPr>
            <a:xfrm>
              <a:off x="4667250" y="5524500"/>
              <a:ext cx="560961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0" i="1">
                        <a:latin typeface="Cambria Math" panose="02040503050406030204" pitchFamily="18" charset="0"/>
                      </a:rPr>
                      <m:t>=[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1.015.875.000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𝐼𝑛𝑑𝑖𝑐𝑎𝑑𝑜𝑟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𝑎𝑓𝑖𝑙𝑖𝑎𝑑𝑜𝑠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−0,5</m:t>
                            </m:r>
                          </m:num>
                          <m:den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den>
                        </m:f>
                      </m:e>
                    </m:d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290.250.000]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s-C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num>
                          <m:den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𝐼𝑃𝐶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𝐷𝑖𝑐𝑖𝑒𝑚𝑏𝑟𝑒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ñ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</m:t>
                            </m:r>
                            <m:r>
                              <a:rPr lang="es-CO" sz="11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2021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767120D2-ED3A-48D0-8777-C6214D390BDB}"/>
                </a:ext>
              </a:extLst>
            </xdr:cNvPr>
            <xdr:cNvSpPr txBox="1"/>
          </xdr:nvSpPr>
          <xdr:spPr>
            <a:xfrm>
              <a:off x="4667250" y="5524500"/>
              <a:ext cx="560961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0" i="0">
                  <a:latin typeface="Cambria Math" panose="02040503050406030204" pitchFamily="18" charset="0"/>
                </a:rPr>
                <a:t>=[</a:t>
              </a:r>
              <a:r>
                <a:rPr lang="es-MX" sz="1100" b="0" i="0">
                  <a:latin typeface="Cambria Math" panose="02040503050406030204" pitchFamily="18" charset="0"/>
                </a:rPr>
                <a:t>1.015.875.000</a:t>
              </a:r>
              <a:r>
                <a:rPr lang="es-CO" sz="1100" b="0" i="0">
                  <a:latin typeface="Cambria Math" panose="02040503050406030204" pitchFamily="18" charset="0"/>
                </a:rPr>
                <a:t>+((𝐼𝑛𝑑𝑖𝑐𝑎𝑑𝑜𝑟 𝑑𝑒 </a:t>
              </a:r>
              <a:r>
                <a:rPr lang="es-MX" sz="1100" b="0" i="0">
                  <a:latin typeface="Cambria Math" panose="02040503050406030204" pitchFamily="18" charset="0"/>
                </a:rPr>
                <a:t>𝑎𝑓𝑖𝑙𝑖𝑎𝑑𝑜𝑠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 −0,5)/0,</a:t>
              </a:r>
              <a:r>
                <a:rPr lang="es-MX" sz="1100" b="0" i="0">
                  <a:latin typeface="Cambria Math" panose="02040503050406030204" pitchFamily="18" charset="0"/>
                </a:rPr>
                <a:t>5)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MX" sz="1100" b="0" i="0">
                  <a:latin typeface="Cambria Math" panose="02040503050406030204" pitchFamily="18" charset="0"/>
                </a:rPr>
                <a:t>290.250.000]</a:t>
              </a:r>
              <a:r>
                <a:rPr lang="es-CO" sz="1100" b="0" i="0">
                  <a:latin typeface="Cambria Math" panose="02040503050406030204" pitchFamily="18" charset="0"/>
                </a:rPr>
                <a:t>∗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𝑡−1)/(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𝐼𝑃𝐶 </a:t>
              </a:r>
              <a:r>
                <a:rPr lang="es-CO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𝐷𝑖𝑐𝑖𝑒𝑚𝑏𝑟𝑒 𝑎ñ𝑜 2021))</a:t>
              </a:r>
              <a:endParaRPr lang="es-CO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208990</xdr:colOff>
      <xdr:row>0</xdr:row>
      <xdr:rowOff>124946</xdr:rowOff>
    </xdr:from>
    <xdr:to>
      <xdr:col>0</xdr:col>
      <xdr:colOff>1256740</xdr:colOff>
      <xdr:row>0</xdr:row>
      <xdr:rowOff>553571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BBF5FF9-D535-404D-BFE2-D1DACCDF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90" y="12494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419476</xdr:colOff>
      <xdr:row>0</xdr:row>
      <xdr:rowOff>160618</xdr:rowOff>
    </xdr:from>
    <xdr:to>
      <xdr:col>20</xdr:col>
      <xdr:colOff>597866</xdr:colOff>
      <xdr:row>0</xdr:row>
      <xdr:rowOff>589243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818FFF1-97C8-4BB7-B184-9A8D675B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876" y="160618"/>
          <a:ext cx="26167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5558</xdr:rowOff>
    </xdr:from>
    <xdr:to>
      <xdr:col>20</xdr:col>
      <xdr:colOff>626744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47304A65-DE13-4A61-9DEA-87EFACA2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67558"/>
          <a:ext cx="12996544" cy="7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E7985862-1B2E-700D-ABA5-D731209932E2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personal/edda_sintura_supersalud_gov_co/Documents/SNSINSTITUCIONAL_LORENA.SINTURA/HONORARIOS/FORMATOS/Soportes%20Ceret&#233;/Base%20honorarios%20PSS-interventore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orarios"/>
      <sheetName val="IndicesIPC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F3F267-0B25-4BDC-B80E-C48007B98261}" name="Categoría5" displayName="Categoría5" ref="A2:A6" totalsRowShown="0" headerRowDxfId="12" dataDxfId="11">
  <autoFilter ref="A2:A6" xr:uid="{8DF3F267-0B25-4BDC-B80E-C48007B98261}"/>
  <tableColumns count="1">
    <tableColumn id="1" xr3:uid="{FBBE7AF3-5569-4849-BF91-35B458434013}" name="Categoría 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0B3B87A-5EFE-4791-8153-179A9F05842D}" name="Subcategoría7" displayName="Subcategoría7" ref="B2:C6" totalsRowShown="0" headerRowDxfId="9" dataDxfId="8">
  <autoFilter ref="B2:C6" xr:uid="{A0B3B87A-5EFE-4791-8153-179A9F05842D}"/>
  <tableColumns count="2">
    <tableColumn id="1" xr3:uid="{02972358-E603-4175-A21B-0EC9BCAE805A}" name="Subcategoría" dataDxfId="7"/>
    <tableColumn id="2" xr3:uid="{6E31E7DA-E057-452A-A171-3A954A5F2BFA}" name="Concatenado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2A58E6-C7C7-4CE5-8F2B-174E0E074930}" name="Tamaño8" displayName="Tamaño8" ref="D2:D6" totalsRowShown="0" headerRowDxfId="5" dataDxfId="4">
  <autoFilter ref="D2:D6" xr:uid="{002A58E6-C7C7-4CE5-8F2B-174E0E074930}"/>
  <tableColumns count="1">
    <tableColumn id="1" xr3:uid="{DC1E9F40-8F79-4D67-9D33-755EEA97BD0E}" name="Indicador de afiliados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8D5A92-D2A2-43E3-B722-8DE199DBB26C}" name="Fórmula9" displayName="Fórmula9" ref="E2:E6" totalsRowShown="0" headerRowDxfId="2" dataDxfId="1">
  <tableColumns count="1">
    <tableColumn id="1" xr3:uid="{E3AC3ABE-CD01-40AC-8C0C-73BB68CA1A0A}" name="Fórmul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E7E-DA49-4475-A603-4F5D796577BD}">
  <sheetPr>
    <tabColor theme="8" tint="0.79998168889431442"/>
  </sheetPr>
  <dimension ref="A1:WVP209"/>
  <sheetViews>
    <sheetView tabSelected="1" showOutlineSymbols="0" zoomScaleNormal="100" zoomScaleSheetLayoutView="85" workbookViewId="0">
      <selection activeCell="D19" sqref="D19"/>
    </sheetView>
  </sheetViews>
  <sheetFormatPr baseColWidth="10" defaultColWidth="0" defaultRowHeight="0" customHeight="1" zeroHeight="1" x14ac:dyDescent="0.35"/>
  <cols>
    <col min="1" max="1" width="25.1796875" style="94" customWidth="1"/>
    <col min="2" max="3" width="18.90625" style="94" customWidth="1"/>
    <col min="4" max="4" width="18.6328125" style="94" customWidth="1"/>
    <col min="5" max="5" width="12.36328125" style="94" customWidth="1"/>
    <col min="6" max="6" width="13.81640625" style="94" customWidth="1"/>
    <col min="7" max="7" width="15" style="94" customWidth="1"/>
    <col min="8" max="247" width="11.453125" style="94" hidden="1" customWidth="1"/>
    <col min="248" max="248" width="25.54296875" style="94" hidden="1" customWidth="1"/>
    <col min="249" max="249" width="19.90625" style="94" hidden="1" customWidth="1"/>
    <col min="250" max="250" width="16" style="94" hidden="1" customWidth="1"/>
    <col min="251" max="251" width="12.90625" style="94" hidden="1" customWidth="1"/>
    <col min="252" max="252" width="11.90625" style="94" hidden="1" customWidth="1"/>
    <col min="253" max="254" width="15.54296875" style="94" hidden="1" customWidth="1"/>
    <col min="255" max="255" width="18.54296875" style="94" hidden="1" customWidth="1"/>
    <col min="256" max="256" width="11" style="94" hidden="1" customWidth="1"/>
    <col min="257" max="503" width="0" style="94" hidden="1"/>
    <col min="504" max="504" width="25.54296875" style="94" hidden="1" customWidth="1"/>
    <col min="505" max="505" width="19.90625" style="94" hidden="1" customWidth="1"/>
    <col min="506" max="506" width="16" style="94" hidden="1" customWidth="1"/>
    <col min="507" max="507" width="12.90625" style="94" hidden="1" customWidth="1"/>
    <col min="508" max="508" width="11.90625" style="94" hidden="1" customWidth="1"/>
    <col min="509" max="510" width="15.54296875" style="94" hidden="1" customWidth="1"/>
    <col min="511" max="511" width="18.54296875" style="94" hidden="1" customWidth="1"/>
    <col min="512" max="512" width="11" style="94" hidden="1" customWidth="1"/>
    <col min="513" max="759" width="0" style="94" hidden="1"/>
    <col min="760" max="760" width="25.54296875" style="94" hidden="1" customWidth="1"/>
    <col min="761" max="761" width="19.90625" style="94" hidden="1" customWidth="1"/>
    <col min="762" max="762" width="16" style="94" hidden="1" customWidth="1"/>
    <col min="763" max="763" width="12.90625" style="94" hidden="1" customWidth="1"/>
    <col min="764" max="764" width="11.90625" style="94" hidden="1" customWidth="1"/>
    <col min="765" max="766" width="15.54296875" style="94" hidden="1" customWidth="1"/>
    <col min="767" max="767" width="18.54296875" style="94" hidden="1" customWidth="1"/>
    <col min="768" max="768" width="11" style="94" hidden="1" customWidth="1"/>
    <col min="769" max="1015" width="0" style="94" hidden="1"/>
    <col min="1016" max="1016" width="25.54296875" style="94" hidden="1" customWidth="1"/>
    <col min="1017" max="1017" width="19.90625" style="94" hidden="1" customWidth="1"/>
    <col min="1018" max="1018" width="16" style="94" hidden="1" customWidth="1"/>
    <col min="1019" max="1019" width="12.90625" style="94" hidden="1" customWidth="1"/>
    <col min="1020" max="1020" width="11.90625" style="94" hidden="1" customWidth="1"/>
    <col min="1021" max="1022" width="15.54296875" style="94" hidden="1" customWidth="1"/>
    <col min="1023" max="1023" width="18.54296875" style="94" hidden="1" customWidth="1"/>
    <col min="1024" max="1024" width="11" style="94" hidden="1" customWidth="1"/>
    <col min="1025" max="1271" width="0" style="94" hidden="1"/>
    <col min="1272" max="1272" width="25.54296875" style="94" hidden="1" customWidth="1"/>
    <col min="1273" max="1273" width="19.90625" style="94" hidden="1" customWidth="1"/>
    <col min="1274" max="1274" width="16" style="94" hidden="1" customWidth="1"/>
    <col min="1275" max="1275" width="12.90625" style="94" hidden="1" customWidth="1"/>
    <col min="1276" max="1276" width="11.90625" style="94" hidden="1" customWidth="1"/>
    <col min="1277" max="1278" width="15.54296875" style="94" hidden="1" customWidth="1"/>
    <col min="1279" max="1279" width="18.54296875" style="94" hidden="1" customWidth="1"/>
    <col min="1280" max="1280" width="11" style="94" hidden="1" customWidth="1"/>
    <col min="1281" max="1527" width="0" style="94" hidden="1"/>
    <col min="1528" max="1528" width="25.54296875" style="94" hidden="1" customWidth="1"/>
    <col min="1529" max="1529" width="19.90625" style="94" hidden="1" customWidth="1"/>
    <col min="1530" max="1530" width="16" style="94" hidden="1" customWidth="1"/>
    <col min="1531" max="1531" width="12.90625" style="94" hidden="1" customWidth="1"/>
    <col min="1532" max="1532" width="11.90625" style="94" hidden="1" customWidth="1"/>
    <col min="1533" max="1534" width="15.54296875" style="94" hidden="1" customWidth="1"/>
    <col min="1535" max="1535" width="18.54296875" style="94" hidden="1" customWidth="1"/>
    <col min="1536" max="1536" width="11" style="94" hidden="1" customWidth="1"/>
    <col min="1537" max="1783" width="0" style="94" hidden="1"/>
    <col min="1784" max="1784" width="25.54296875" style="94" hidden="1" customWidth="1"/>
    <col min="1785" max="1785" width="19.90625" style="94" hidden="1" customWidth="1"/>
    <col min="1786" max="1786" width="16" style="94" hidden="1" customWidth="1"/>
    <col min="1787" max="1787" width="12.90625" style="94" hidden="1" customWidth="1"/>
    <col min="1788" max="1788" width="11.90625" style="94" hidden="1" customWidth="1"/>
    <col min="1789" max="1790" width="15.54296875" style="94" hidden="1" customWidth="1"/>
    <col min="1791" max="1791" width="18.54296875" style="94" hidden="1" customWidth="1"/>
    <col min="1792" max="1792" width="11" style="94" hidden="1" customWidth="1"/>
    <col min="1793" max="2039" width="0" style="94" hidden="1"/>
    <col min="2040" max="2040" width="25.54296875" style="94" hidden="1" customWidth="1"/>
    <col min="2041" max="2041" width="19.90625" style="94" hidden="1" customWidth="1"/>
    <col min="2042" max="2042" width="16" style="94" hidden="1" customWidth="1"/>
    <col min="2043" max="2043" width="12.90625" style="94" hidden="1" customWidth="1"/>
    <col min="2044" max="2044" width="11.90625" style="94" hidden="1" customWidth="1"/>
    <col min="2045" max="2046" width="15.54296875" style="94" hidden="1" customWidth="1"/>
    <col min="2047" max="2047" width="18.54296875" style="94" hidden="1" customWidth="1"/>
    <col min="2048" max="2048" width="11" style="94" hidden="1" customWidth="1"/>
    <col min="2049" max="2295" width="0" style="94" hidden="1"/>
    <col min="2296" max="2296" width="25.54296875" style="94" hidden="1" customWidth="1"/>
    <col min="2297" max="2297" width="19.90625" style="94" hidden="1" customWidth="1"/>
    <col min="2298" max="2298" width="16" style="94" hidden="1" customWidth="1"/>
    <col min="2299" max="2299" width="12.90625" style="94" hidden="1" customWidth="1"/>
    <col min="2300" max="2300" width="11.90625" style="94" hidden="1" customWidth="1"/>
    <col min="2301" max="2302" width="15.54296875" style="94" hidden="1" customWidth="1"/>
    <col min="2303" max="2303" width="18.54296875" style="94" hidden="1" customWidth="1"/>
    <col min="2304" max="2304" width="11" style="94" hidden="1" customWidth="1"/>
    <col min="2305" max="2551" width="0" style="94" hidden="1"/>
    <col min="2552" max="2552" width="25.54296875" style="94" hidden="1" customWidth="1"/>
    <col min="2553" max="2553" width="19.90625" style="94" hidden="1" customWidth="1"/>
    <col min="2554" max="2554" width="16" style="94" hidden="1" customWidth="1"/>
    <col min="2555" max="2555" width="12.90625" style="94" hidden="1" customWidth="1"/>
    <col min="2556" max="2556" width="11.90625" style="94" hidden="1" customWidth="1"/>
    <col min="2557" max="2558" width="15.54296875" style="94" hidden="1" customWidth="1"/>
    <col min="2559" max="2559" width="18.54296875" style="94" hidden="1" customWidth="1"/>
    <col min="2560" max="2560" width="11" style="94" hidden="1" customWidth="1"/>
    <col min="2561" max="2807" width="0" style="94" hidden="1"/>
    <col min="2808" max="2808" width="25.54296875" style="94" hidden="1" customWidth="1"/>
    <col min="2809" max="2809" width="19.90625" style="94" hidden="1" customWidth="1"/>
    <col min="2810" max="2810" width="16" style="94" hidden="1" customWidth="1"/>
    <col min="2811" max="2811" width="12.90625" style="94" hidden="1" customWidth="1"/>
    <col min="2812" max="2812" width="11.90625" style="94" hidden="1" customWidth="1"/>
    <col min="2813" max="2814" width="15.54296875" style="94" hidden="1" customWidth="1"/>
    <col min="2815" max="2815" width="18.54296875" style="94" hidden="1" customWidth="1"/>
    <col min="2816" max="2816" width="11" style="94" hidden="1" customWidth="1"/>
    <col min="2817" max="3063" width="0" style="94" hidden="1"/>
    <col min="3064" max="3064" width="25.54296875" style="94" hidden="1" customWidth="1"/>
    <col min="3065" max="3065" width="19.90625" style="94" hidden="1" customWidth="1"/>
    <col min="3066" max="3066" width="16" style="94" hidden="1" customWidth="1"/>
    <col min="3067" max="3067" width="12.90625" style="94" hidden="1" customWidth="1"/>
    <col min="3068" max="3068" width="11.90625" style="94" hidden="1" customWidth="1"/>
    <col min="3069" max="3070" width="15.54296875" style="94" hidden="1" customWidth="1"/>
    <col min="3071" max="3071" width="18.54296875" style="94" hidden="1" customWidth="1"/>
    <col min="3072" max="3072" width="11" style="94" hidden="1" customWidth="1"/>
    <col min="3073" max="3319" width="0" style="94" hidden="1"/>
    <col min="3320" max="3320" width="25.54296875" style="94" hidden="1" customWidth="1"/>
    <col min="3321" max="3321" width="19.90625" style="94" hidden="1" customWidth="1"/>
    <col min="3322" max="3322" width="16" style="94" hidden="1" customWidth="1"/>
    <col min="3323" max="3323" width="12.90625" style="94" hidden="1" customWidth="1"/>
    <col min="3324" max="3324" width="11.90625" style="94" hidden="1" customWidth="1"/>
    <col min="3325" max="3326" width="15.54296875" style="94" hidden="1" customWidth="1"/>
    <col min="3327" max="3327" width="18.54296875" style="94" hidden="1" customWidth="1"/>
    <col min="3328" max="3328" width="11" style="94" hidden="1" customWidth="1"/>
    <col min="3329" max="3575" width="0" style="94" hidden="1"/>
    <col min="3576" max="3576" width="25.54296875" style="94" hidden="1" customWidth="1"/>
    <col min="3577" max="3577" width="19.90625" style="94" hidden="1" customWidth="1"/>
    <col min="3578" max="3578" width="16" style="94" hidden="1" customWidth="1"/>
    <col min="3579" max="3579" width="12.90625" style="94" hidden="1" customWidth="1"/>
    <col min="3580" max="3580" width="11.90625" style="94" hidden="1" customWidth="1"/>
    <col min="3581" max="3582" width="15.54296875" style="94" hidden="1" customWidth="1"/>
    <col min="3583" max="3583" width="18.54296875" style="94" hidden="1" customWidth="1"/>
    <col min="3584" max="3584" width="11" style="94" hidden="1" customWidth="1"/>
    <col min="3585" max="3831" width="0" style="94" hidden="1"/>
    <col min="3832" max="3832" width="25.54296875" style="94" hidden="1" customWidth="1"/>
    <col min="3833" max="3833" width="19.90625" style="94" hidden="1" customWidth="1"/>
    <col min="3834" max="3834" width="16" style="94" hidden="1" customWidth="1"/>
    <col min="3835" max="3835" width="12.90625" style="94" hidden="1" customWidth="1"/>
    <col min="3836" max="3836" width="11.90625" style="94" hidden="1" customWidth="1"/>
    <col min="3837" max="3838" width="15.54296875" style="94" hidden="1" customWidth="1"/>
    <col min="3839" max="3839" width="18.54296875" style="94" hidden="1" customWidth="1"/>
    <col min="3840" max="3840" width="11" style="94" hidden="1" customWidth="1"/>
    <col min="3841" max="4087" width="0" style="94" hidden="1"/>
    <col min="4088" max="4088" width="25.54296875" style="94" hidden="1" customWidth="1"/>
    <col min="4089" max="4089" width="19.90625" style="94" hidden="1" customWidth="1"/>
    <col min="4090" max="4090" width="16" style="94" hidden="1" customWidth="1"/>
    <col min="4091" max="4091" width="12.90625" style="94" hidden="1" customWidth="1"/>
    <col min="4092" max="4092" width="11.90625" style="94" hidden="1" customWidth="1"/>
    <col min="4093" max="4094" width="15.54296875" style="94" hidden="1" customWidth="1"/>
    <col min="4095" max="4095" width="18.54296875" style="94" hidden="1" customWidth="1"/>
    <col min="4096" max="4096" width="11" style="94" hidden="1" customWidth="1"/>
    <col min="4097" max="4343" width="0" style="94" hidden="1"/>
    <col min="4344" max="4344" width="25.54296875" style="94" hidden="1" customWidth="1"/>
    <col min="4345" max="4345" width="19.90625" style="94" hidden="1" customWidth="1"/>
    <col min="4346" max="4346" width="16" style="94" hidden="1" customWidth="1"/>
    <col min="4347" max="4347" width="12.90625" style="94" hidden="1" customWidth="1"/>
    <col min="4348" max="4348" width="11.90625" style="94" hidden="1" customWidth="1"/>
    <col min="4349" max="4350" width="15.54296875" style="94" hidden="1" customWidth="1"/>
    <col min="4351" max="4351" width="18.54296875" style="94" hidden="1" customWidth="1"/>
    <col min="4352" max="4352" width="11" style="94" hidden="1" customWidth="1"/>
    <col min="4353" max="4599" width="0" style="94" hidden="1"/>
    <col min="4600" max="4600" width="25.54296875" style="94" hidden="1" customWidth="1"/>
    <col min="4601" max="4601" width="19.90625" style="94" hidden="1" customWidth="1"/>
    <col min="4602" max="4602" width="16" style="94" hidden="1" customWidth="1"/>
    <col min="4603" max="4603" width="12.90625" style="94" hidden="1" customWidth="1"/>
    <col min="4604" max="4604" width="11.90625" style="94" hidden="1" customWidth="1"/>
    <col min="4605" max="4606" width="15.54296875" style="94" hidden="1" customWidth="1"/>
    <col min="4607" max="4607" width="18.54296875" style="94" hidden="1" customWidth="1"/>
    <col min="4608" max="4608" width="11" style="94" hidden="1" customWidth="1"/>
    <col min="4609" max="4855" width="0" style="94" hidden="1"/>
    <col min="4856" max="4856" width="25.54296875" style="94" hidden="1" customWidth="1"/>
    <col min="4857" max="4857" width="19.90625" style="94" hidden="1" customWidth="1"/>
    <col min="4858" max="4858" width="16" style="94" hidden="1" customWidth="1"/>
    <col min="4859" max="4859" width="12.90625" style="94" hidden="1" customWidth="1"/>
    <col min="4860" max="4860" width="11.90625" style="94" hidden="1" customWidth="1"/>
    <col min="4861" max="4862" width="15.54296875" style="94" hidden="1" customWidth="1"/>
    <col min="4863" max="4863" width="18.54296875" style="94" hidden="1" customWidth="1"/>
    <col min="4864" max="4864" width="11" style="94" hidden="1" customWidth="1"/>
    <col min="4865" max="5111" width="0" style="94" hidden="1"/>
    <col min="5112" max="5112" width="25.54296875" style="94" hidden="1" customWidth="1"/>
    <col min="5113" max="5113" width="19.90625" style="94" hidden="1" customWidth="1"/>
    <col min="5114" max="5114" width="16" style="94" hidden="1" customWidth="1"/>
    <col min="5115" max="5115" width="12.90625" style="94" hidden="1" customWidth="1"/>
    <col min="5116" max="5116" width="11.90625" style="94" hidden="1" customWidth="1"/>
    <col min="5117" max="5118" width="15.54296875" style="94" hidden="1" customWidth="1"/>
    <col min="5119" max="5119" width="18.54296875" style="94" hidden="1" customWidth="1"/>
    <col min="5120" max="5120" width="11" style="94" hidden="1" customWidth="1"/>
    <col min="5121" max="5367" width="0" style="94" hidden="1"/>
    <col min="5368" max="5368" width="25.54296875" style="94" hidden="1" customWidth="1"/>
    <col min="5369" max="5369" width="19.90625" style="94" hidden="1" customWidth="1"/>
    <col min="5370" max="5370" width="16" style="94" hidden="1" customWidth="1"/>
    <col min="5371" max="5371" width="12.90625" style="94" hidden="1" customWidth="1"/>
    <col min="5372" max="5372" width="11.90625" style="94" hidden="1" customWidth="1"/>
    <col min="5373" max="5374" width="15.54296875" style="94" hidden="1" customWidth="1"/>
    <col min="5375" max="5375" width="18.54296875" style="94" hidden="1" customWidth="1"/>
    <col min="5376" max="5376" width="11" style="94" hidden="1" customWidth="1"/>
    <col min="5377" max="5623" width="0" style="94" hidden="1"/>
    <col min="5624" max="5624" width="25.54296875" style="94" hidden="1" customWidth="1"/>
    <col min="5625" max="5625" width="19.90625" style="94" hidden="1" customWidth="1"/>
    <col min="5626" max="5626" width="16" style="94" hidden="1" customWidth="1"/>
    <col min="5627" max="5627" width="12.90625" style="94" hidden="1" customWidth="1"/>
    <col min="5628" max="5628" width="11.90625" style="94" hidden="1" customWidth="1"/>
    <col min="5629" max="5630" width="15.54296875" style="94" hidden="1" customWidth="1"/>
    <col min="5631" max="5631" width="18.54296875" style="94" hidden="1" customWidth="1"/>
    <col min="5632" max="5632" width="11" style="94" hidden="1" customWidth="1"/>
    <col min="5633" max="5879" width="0" style="94" hidden="1"/>
    <col min="5880" max="5880" width="25.54296875" style="94" hidden="1" customWidth="1"/>
    <col min="5881" max="5881" width="19.90625" style="94" hidden="1" customWidth="1"/>
    <col min="5882" max="5882" width="16" style="94" hidden="1" customWidth="1"/>
    <col min="5883" max="5883" width="12.90625" style="94" hidden="1" customWidth="1"/>
    <col min="5884" max="5884" width="11.90625" style="94" hidden="1" customWidth="1"/>
    <col min="5885" max="5886" width="15.54296875" style="94" hidden="1" customWidth="1"/>
    <col min="5887" max="5887" width="18.54296875" style="94" hidden="1" customWidth="1"/>
    <col min="5888" max="5888" width="11" style="94" hidden="1" customWidth="1"/>
    <col min="5889" max="6135" width="0" style="94" hidden="1"/>
    <col min="6136" max="6136" width="25.54296875" style="94" hidden="1" customWidth="1"/>
    <col min="6137" max="6137" width="19.90625" style="94" hidden="1" customWidth="1"/>
    <col min="6138" max="6138" width="16" style="94" hidden="1" customWidth="1"/>
    <col min="6139" max="6139" width="12.90625" style="94" hidden="1" customWidth="1"/>
    <col min="6140" max="6140" width="11.90625" style="94" hidden="1" customWidth="1"/>
    <col min="6141" max="6142" width="15.54296875" style="94" hidden="1" customWidth="1"/>
    <col min="6143" max="6143" width="18.54296875" style="94" hidden="1" customWidth="1"/>
    <col min="6144" max="6144" width="11" style="94" hidden="1" customWidth="1"/>
    <col min="6145" max="6391" width="0" style="94" hidden="1"/>
    <col min="6392" max="6392" width="25.54296875" style="94" hidden="1" customWidth="1"/>
    <col min="6393" max="6393" width="19.90625" style="94" hidden="1" customWidth="1"/>
    <col min="6394" max="6394" width="16" style="94" hidden="1" customWidth="1"/>
    <col min="6395" max="6395" width="12.90625" style="94" hidden="1" customWidth="1"/>
    <col min="6396" max="6396" width="11.90625" style="94" hidden="1" customWidth="1"/>
    <col min="6397" max="6398" width="15.54296875" style="94" hidden="1" customWidth="1"/>
    <col min="6399" max="6399" width="18.54296875" style="94" hidden="1" customWidth="1"/>
    <col min="6400" max="6400" width="11" style="94" hidden="1" customWidth="1"/>
    <col min="6401" max="6647" width="0" style="94" hidden="1"/>
    <col min="6648" max="6648" width="25.54296875" style="94" hidden="1" customWidth="1"/>
    <col min="6649" max="6649" width="19.90625" style="94" hidden="1" customWidth="1"/>
    <col min="6650" max="6650" width="16" style="94" hidden="1" customWidth="1"/>
    <col min="6651" max="6651" width="12.90625" style="94" hidden="1" customWidth="1"/>
    <col min="6652" max="6652" width="11.90625" style="94" hidden="1" customWidth="1"/>
    <col min="6653" max="6654" width="15.54296875" style="94" hidden="1" customWidth="1"/>
    <col min="6655" max="6655" width="18.54296875" style="94" hidden="1" customWidth="1"/>
    <col min="6656" max="6656" width="11" style="94" hidden="1" customWidth="1"/>
    <col min="6657" max="6903" width="0" style="94" hidden="1"/>
    <col min="6904" max="6904" width="25.54296875" style="94" hidden="1" customWidth="1"/>
    <col min="6905" max="6905" width="19.90625" style="94" hidden="1" customWidth="1"/>
    <col min="6906" max="6906" width="16" style="94" hidden="1" customWidth="1"/>
    <col min="6907" max="6907" width="12.90625" style="94" hidden="1" customWidth="1"/>
    <col min="6908" max="6908" width="11.90625" style="94" hidden="1" customWidth="1"/>
    <col min="6909" max="6910" width="15.54296875" style="94" hidden="1" customWidth="1"/>
    <col min="6911" max="6911" width="18.54296875" style="94" hidden="1" customWidth="1"/>
    <col min="6912" max="6912" width="11" style="94" hidden="1" customWidth="1"/>
    <col min="6913" max="7159" width="0" style="94" hidden="1"/>
    <col min="7160" max="7160" width="25.54296875" style="94" hidden="1" customWidth="1"/>
    <col min="7161" max="7161" width="19.90625" style="94" hidden="1" customWidth="1"/>
    <col min="7162" max="7162" width="16" style="94" hidden="1" customWidth="1"/>
    <col min="7163" max="7163" width="12.90625" style="94" hidden="1" customWidth="1"/>
    <col min="7164" max="7164" width="11.90625" style="94" hidden="1" customWidth="1"/>
    <col min="7165" max="7166" width="15.54296875" style="94" hidden="1" customWidth="1"/>
    <col min="7167" max="7167" width="18.54296875" style="94" hidden="1" customWidth="1"/>
    <col min="7168" max="7168" width="11" style="94" hidden="1" customWidth="1"/>
    <col min="7169" max="7415" width="0" style="94" hidden="1"/>
    <col min="7416" max="7416" width="25.54296875" style="94" hidden="1" customWidth="1"/>
    <col min="7417" max="7417" width="19.90625" style="94" hidden="1" customWidth="1"/>
    <col min="7418" max="7418" width="16" style="94" hidden="1" customWidth="1"/>
    <col min="7419" max="7419" width="12.90625" style="94" hidden="1" customWidth="1"/>
    <col min="7420" max="7420" width="11.90625" style="94" hidden="1" customWidth="1"/>
    <col min="7421" max="7422" width="15.54296875" style="94" hidden="1" customWidth="1"/>
    <col min="7423" max="7423" width="18.54296875" style="94" hidden="1" customWidth="1"/>
    <col min="7424" max="7424" width="11" style="94" hidden="1" customWidth="1"/>
    <col min="7425" max="7671" width="0" style="94" hidden="1"/>
    <col min="7672" max="7672" width="25.54296875" style="94" hidden="1" customWidth="1"/>
    <col min="7673" max="7673" width="19.90625" style="94" hidden="1" customWidth="1"/>
    <col min="7674" max="7674" width="16" style="94" hidden="1" customWidth="1"/>
    <col min="7675" max="7675" width="12.90625" style="94" hidden="1" customWidth="1"/>
    <col min="7676" max="7676" width="11.90625" style="94" hidden="1" customWidth="1"/>
    <col min="7677" max="7678" width="15.54296875" style="94" hidden="1" customWidth="1"/>
    <col min="7679" max="7679" width="18.54296875" style="94" hidden="1" customWidth="1"/>
    <col min="7680" max="7680" width="11" style="94" hidden="1" customWidth="1"/>
    <col min="7681" max="7927" width="0" style="94" hidden="1"/>
    <col min="7928" max="7928" width="25.54296875" style="94" hidden="1" customWidth="1"/>
    <col min="7929" max="7929" width="19.90625" style="94" hidden="1" customWidth="1"/>
    <col min="7930" max="7930" width="16" style="94" hidden="1" customWidth="1"/>
    <col min="7931" max="7931" width="12.90625" style="94" hidden="1" customWidth="1"/>
    <col min="7932" max="7932" width="11.90625" style="94" hidden="1" customWidth="1"/>
    <col min="7933" max="7934" width="15.54296875" style="94" hidden="1" customWidth="1"/>
    <col min="7935" max="7935" width="18.54296875" style="94" hidden="1" customWidth="1"/>
    <col min="7936" max="7936" width="11" style="94" hidden="1" customWidth="1"/>
    <col min="7937" max="8183" width="0" style="94" hidden="1"/>
    <col min="8184" max="8184" width="25.54296875" style="94" hidden="1" customWidth="1"/>
    <col min="8185" max="8185" width="19.90625" style="94" hidden="1" customWidth="1"/>
    <col min="8186" max="8186" width="16" style="94" hidden="1" customWidth="1"/>
    <col min="8187" max="8187" width="12.90625" style="94" hidden="1" customWidth="1"/>
    <col min="8188" max="8188" width="11.90625" style="94" hidden="1" customWidth="1"/>
    <col min="8189" max="8190" width="15.54296875" style="94" hidden="1" customWidth="1"/>
    <col min="8191" max="8191" width="18.54296875" style="94" hidden="1" customWidth="1"/>
    <col min="8192" max="8192" width="11" style="94" hidden="1" customWidth="1"/>
    <col min="8193" max="8439" width="0" style="94" hidden="1"/>
    <col min="8440" max="8440" width="25.54296875" style="94" hidden="1" customWidth="1"/>
    <col min="8441" max="8441" width="19.90625" style="94" hidden="1" customWidth="1"/>
    <col min="8442" max="8442" width="16" style="94" hidden="1" customWidth="1"/>
    <col min="8443" max="8443" width="12.90625" style="94" hidden="1" customWidth="1"/>
    <col min="8444" max="8444" width="11.90625" style="94" hidden="1" customWidth="1"/>
    <col min="8445" max="8446" width="15.54296875" style="94" hidden="1" customWidth="1"/>
    <col min="8447" max="8447" width="18.54296875" style="94" hidden="1" customWidth="1"/>
    <col min="8448" max="8448" width="11" style="94" hidden="1" customWidth="1"/>
    <col min="8449" max="8695" width="0" style="94" hidden="1"/>
    <col min="8696" max="8696" width="25.54296875" style="94" hidden="1" customWidth="1"/>
    <col min="8697" max="8697" width="19.90625" style="94" hidden="1" customWidth="1"/>
    <col min="8698" max="8698" width="16" style="94" hidden="1" customWidth="1"/>
    <col min="8699" max="8699" width="12.90625" style="94" hidden="1" customWidth="1"/>
    <col min="8700" max="8700" width="11.90625" style="94" hidden="1" customWidth="1"/>
    <col min="8701" max="8702" width="15.54296875" style="94" hidden="1" customWidth="1"/>
    <col min="8703" max="8703" width="18.54296875" style="94" hidden="1" customWidth="1"/>
    <col min="8704" max="8704" width="11" style="94" hidden="1" customWidth="1"/>
    <col min="8705" max="8951" width="0" style="94" hidden="1"/>
    <col min="8952" max="8952" width="25.54296875" style="94" hidden="1" customWidth="1"/>
    <col min="8953" max="8953" width="19.90625" style="94" hidden="1" customWidth="1"/>
    <col min="8954" max="8954" width="16" style="94" hidden="1" customWidth="1"/>
    <col min="8955" max="8955" width="12.90625" style="94" hidden="1" customWidth="1"/>
    <col min="8956" max="8956" width="11.90625" style="94" hidden="1" customWidth="1"/>
    <col min="8957" max="8958" width="15.54296875" style="94" hidden="1" customWidth="1"/>
    <col min="8959" max="8959" width="18.54296875" style="94" hidden="1" customWidth="1"/>
    <col min="8960" max="8960" width="11" style="94" hidden="1" customWidth="1"/>
    <col min="8961" max="9207" width="0" style="94" hidden="1"/>
    <col min="9208" max="9208" width="25.54296875" style="94" hidden="1" customWidth="1"/>
    <col min="9209" max="9209" width="19.90625" style="94" hidden="1" customWidth="1"/>
    <col min="9210" max="9210" width="16" style="94" hidden="1" customWidth="1"/>
    <col min="9211" max="9211" width="12.90625" style="94" hidden="1" customWidth="1"/>
    <col min="9212" max="9212" width="11.90625" style="94" hidden="1" customWidth="1"/>
    <col min="9213" max="9214" width="15.54296875" style="94" hidden="1" customWidth="1"/>
    <col min="9215" max="9215" width="18.54296875" style="94" hidden="1" customWidth="1"/>
    <col min="9216" max="9216" width="11" style="94" hidden="1" customWidth="1"/>
    <col min="9217" max="9463" width="0" style="94" hidden="1"/>
    <col min="9464" max="9464" width="25.54296875" style="94" hidden="1" customWidth="1"/>
    <col min="9465" max="9465" width="19.90625" style="94" hidden="1" customWidth="1"/>
    <col min="9466" max="9466" width="16" style="94" hidden="1" customWidth="1"/>
    <col min="9467" max="9467" width="12.90625" style="94" hidden="1" customWidth="1"/>
    <col min="9468" max="9468" width="11.90625" style="94" hidden="1" customWidth="1"/>
    <col min="9469" max="9470" width="15.54296875" style="94" hidden="1" customWidth="1"/>
    <col min="9471" max="9471" width="18.54296875" style="94" hidden="1" customWidth="1"/>
    <col min="9472" max="9472" width="11" style="94" hidden="1" customWidth="1"/>
    <col min="9473" max="9719" width="0" style="94" hidden="1"/>
    <col min="9720" max="9720" width="25.54296875" style="94" hidden="1" customWidth="1"/>
    <col min="9721" max="9721" width="19.90625" style="94" hidden="1" customWidth="1"/>
    <col min="9722" max="9722" width="16" style="94" hidden="1" customWidth="1"/>
    <col min="9723" max="9723" width="12.90625" style="94" hidden="1" customWidth="1"/>
    <col min="9724" max="9724" width="11.90625" style="94" hidden="1" customWidth="1"/>
    <col min="9725" max="9726" width="15.54296875" style="94" hidden="1" customWidth="1"/>
    <col min="9727" max="9727" width="18.54296875" style="94" hidden="1" customWidth="1"/>
    <col min="9728" max="9728" width="11" style="94" hidden="1" customWidth="1"/>
    <col min="9729" max="9975" width="0" style="94" hidden="1"/>
    <col min="9976" max="9976" width="25.54296875" style="94" hidden="1" customWidth="1"/>
    <col min="9977" max="9977" width="19.90625" style="94" hidden="1" customWidth="1"/>
    <col min="9978" max="9978" width="16" style="94" hidden="1" customWidth="1"/>
    <col min="9979" max="9979" width="12.90625" style="94" hidden="1" customWidth="1"/>
    <col min="9980" max="9980" width="11.90625" style="94" hidden="1" customWidth="1"/>
    <col min="9981" max="9982" width="15.54296875" style="94" hidden="1" customWidth="1"/>
    <col min="9983" max="9983" width="18.54296875" style="94" hidden="1" customWidth="1"/>
    <col min="9984" max="9984" width="11" style="94" hidden="1" customWidth="1"/>
    <col min="9985" max="10231" width="0" style="94" hidden="1"/>
    <col min="10232" max="10232" width="25.54296875" style="94" hidden="1" customWidth="1"/>
    <col min="10233" max="10233" width="19.90625" style="94" hidden="1" customWidth="1"/>
    <col min="10234" max="10234" width="16" style="94" hidden="1" customWidth="1"/>
    <col min="10235" max="10235" width="12.90625" style="94" hidden="1" customWidth="1"/>
    <col min="10236" max="10236" width="11.90625" style="94" hidden="1" customWidth="1"/>
    <col min="10237" max="10238" width="15.54296875" style="94" hidden="1" customWidth="1"/>
    <col min="10239" max="10239" width="18.54296875" style="94" hidden="1" customWidth="1"/>
    <col min="10240" max="10240" width="11" style="94" hidden="1" customWidth="1"/>
    <col min="10241" max="10487" width="0" style="94" hidden="1"/>
    <col min="10488" max="10488" width="25.54296875" style="94" hidden="1" customWidth="1"/>
    <col min="10489" max="10489" width="19.90625" style="94" hidden="1" customWidth="1"/>
    <col min="10490" max="10490" width="16" style="94" hidden="1" customWidth="1"/>
    <col min="10491" max="10491" width="12.90625" style="94" hidden="1" customWidth="1"/>
    <col min="10492" max="10492" width="11.90625" style="94" hidden="1" customWidth="1"/>
    <col min="10493" max="10494" width="15.54296875" style="94" hidden="1" customWidth="1"/>
    <col min="10495" max="10495" width="18.54296875" style="94" hidden="1" customWidth="1"/>
    <col min="10496" max="10496" width="11" style="94" hidden="1" customWidth="1"/>
    <col min="10497" max="10743" width="0" style="94" hidden="1"/>
    <col min="10744" max="10744" width="25.54296875" style="94" hidden="1" customWidth="1"/>
    <col min="10745" max="10745" width="19.90625" style="94" hidden="1" customWidth="1"/>
    <col min="10746" max="10746" width="16" style="94" hidden="1" customWidth="1"/>
    <col min="10747" max="10747" width="12.90625" style="94" hidden="1" customWidth="1"/>
    <col min="10748" max="10748" width="11.90625" style="94" hidden="1" customWidth="1"/>
    <col min="10749" max="10750" width="15.54296875" style="94" hidden="1" customWidth="1"/>
    <col min="10751" max="10751" width="18.54296875" style="94" hidden="1" customWidth="1"/>
    <col min="10752" max="10752" width="11" style="94" hidden="1" customWidth="1"/>
    <col min="10753" max="10999" width="0" style="94" hidden="1"/>
    <col min="11000" max="11000" width="25.54296875" style="94" hidden="1" customWidth="1"/>
    <col min="11001" max="11001" width="19.90625" style="94" hidden="1" customWidth="1"/>
    <col min="11002" max="11002" width="16" style="94" hidden="1" customWidth="1"/>
    <col min="11003" max="11003" width="12.90625" style="94" hidden="1" customWidth="1"/>
    <col min="11004" max="11004" width="11.90625" style="94" hidden="1" customWidth="1"/>
    <col min="11005" max="11006" width="15.54296875" style="94" hidden="1" customWidth="1"/>
    <col min="11007" max="11007" width="18.54296875" style="94" hidden="1" customWidth="1"/>
    <col min="11008" max="11008" width="11" style="94" hidden="1" customWidth="1"/>
    <col min="11009" max="11255" width="0" style="94" hidden="1"/>
    <col min="11256" max="11256" width="25.54296875" style="94" hidden="1" customWidth="1"/>
    <col min="11257" max="11257" width="19.90625" style="94" hidden="1" customWidth="1"/>
    <col min="11258" max="11258" width="16" style="94" hidden="1" customWidth="1"/>
    <col min="11259" max="11259" width="12.90625" style="94" hidden="1" customWidth="1"/>
    <col min="11260" max="11260" width="11.90625" style="94" hidden="1" customWidth="1"/>
    <col min="11261" max="11262" width="15.54296875" style="94" hidden="1" customWidth="1"/>
    <col min="11263" max="11263" width="18.54296875" style="94" hidden="1" customWidth="1"/>
    <col min="11264" max="11264" width="11" style="94" hidden="1" customWidth="1"/>
    <col min="11265" max="11511" width="0" style="94" hidden="1"/>
    <col min="11512" max="11512" width="25.54296875" style="94" hidden="1" customWidth="1"/>
    <col min="11513" max="11513" width="19.90625" style="94" hidden="1" customWidth="1"/>
    <col min="11514" max="11514" width="16" style="94" hidden="1" customWidth="1"/>
    <col min="11515" max="11515" width="12.90625" style="94" hidden="1" customWidth="1"/>
    <col min="11516" max="11516" width="11.90625" style="94" hidden="1" customWidth="1"/>
    <col min="11517" max="11518" width="15.54296875" style="94" hidden="1" customWidth="1"/>
    <col min="11519" max="11519" width="18.54296875" style="94" hidden="1" customWidth="1"/>
    <col min="11520" max="11520" width="11" style="94" hidden="1" customWidth="1"/>
    <col min="11521" max="11767" width="0" style="94" hidden="1"/>
    <col min="11768" max="11768" width="25.54296875" style="94" hidden="1" customWidth="1"/>
    <col min="11769" max="11769" width="19.90625" style="94" hidden="1" customWidth="1"/>
    <col min="11770" max="11770" width="16" style="94" hidden="1" customWidth="1"/>
    <col min="11771" max="11771" width="12.90625" style="94" hidden="1" customWidth="1"/>
    <col min="11772" max="11772" width="11.90625" style="94" hidden="1" customWidth="1"/>
    <col min="11773" max="11774" width="15.54296875" style="94" hidden="1" customWidth="1"/>
    <col min="11775" max="11775" width="18.54296875" style="94" hidden="1" customWidth="1"/>
    <col min="11776" max="11776" width="11" style="94" hidden="1" customWidth="1"/>
    <col min="11777" max="12023" width="0" style="94" hidden="1"/>
    <col min="12024" max="12024" width="25.54296875" style="94" hidden="1" customWidth="1"/>
    <col min="12025" max="12025" width="19.90625" style="94" hidden="1" customWidth="1"/>
    <col min="12026" max="12026" width="16" style="94" hidden="1" customWidth="1"/>
    <col min="12027" max="12027" width="12.90625" style="94" hidden="1" customWidth="1"/>
    <col min="12028" max="12028" width="11.90625" style="94" hidden="1" customWidth="1"/>
    <col min="12029" max="12030" width="15.54296875" style="94" hidden="1" customWidth="1"/>
    <col min="12031" max="12031" width="18.54296875" style="94" hidden="1" customWidth="1"/>
    <col min="12032" max="12032" width="11" style="94" hidden="1" customWidth="1"/>
    <col min="12033" max="12279" width="0" style="94" hidden="1"/>
    <col min="12280" max="12280" width="25.54296875" style="94" hidden="1" customWidth="1"/>
    <col min="12281" max="12281" width="19.90625" style="94" hidden="1" customWidth="1"/>
    <col min="12282" max="12282" width="16" style="94" hidden="1" customWidth="1"/>
    <col min="12283" max="12283" width="12.90625" style="94" hidden="1" customWidth="1"/>
    <col min="12284" max="12284" width="11.90625" style="94" hidden="1" customWidth="1"/>
    <col min="12285" max="12286" width="15.54296875" style="94" hidden="1" customWidth="1"/>
    <col min="12287" max="12287" width="18.54296875" style="94" hidden="1" customWidth="1"/>
    <col min="12288" max="12288" width="11" style="94" hidden="1" customWidth="1"/>
    <col min="12289" max="12535" width="0" style="94" hidden="1"/>
    <col min="12536" max="12536" width="25.54296875" style="94" hidden="1" customWidth="1"/>
    <col min="12537" max="12537" width="19.90625" style="94" hidden="1" customWidth="1"/>
    <col min="12538" max="12538" width="16" style="94" hidden="1" customWidth="1"/>
    <col min="12539" max="12539" width="12.90625" style="94" hidden="1" customWidth="1"/>
    <col min="12540" max="12540" width="11.90625" style="94" hidden="1" customWidth="1"/>
    <col min="12541" max="12542" width="15.54296875" style="94" hidden="1" customWidth="1"/>
    <col min="12543" max="12543" width="18.54296875" style="94" hidden="1" customWidth="1"/>
    <col min="12544" max="12544" width="11" style="94" hidden="1" customWidth="1"/>
    <col min="12545" max="12791" width="0" style="94" hidden="1"/>
    <col min="12792" max="12792" width="25.54296875" style="94" hidden="1" customWidth="1"/>
    <col min="12793" max="12793" width="19.90625" style="94" hidden="1" customWidth="1"/>
    <col min="12794" max="12794" width="16" style="94" hidden="1" customWidth="1"/>
    <col min="12795" max="12795" width="12.90625" style="94" hidden="1" customWidth="1"/>
    <col min="12796" max="12796" width="11.90625" style="94" hidden="1" customWidth="1"/>
    <col min="12797" max="12798" width="15.54296875" style="94" hidden="1" customWidth="1"/>
    <col min="12799" max="12799" width="18.54296875" style="94" hidden="1" customWidth="1"/>
    <col min="12800" max="12800" width="11" style="94" hidden="1" customWidth="1"/>
    <col min="12801" max="13047" width="0" style="94" hidden="1"/>
    <col min="13048" max="13048" width="25.54296875" style="94" hidden="1" customWidth="1"/>
    <col min="13049" max="13049" width="19.90625" style="94" hidden="1" customWidth="1"/>
    <col min="13050" max="13050" width="16" style="94" hidden="1" customWidth="1"/>
    <col min="13051" max="13051" width="12.90625" style="94" hidden="1" customWidth="1"/>
    <col min="13052" max="13052" width="11.90625" style="94" hidden="1" customWidth="1"/>
    <col min="13053" max="13054" width="15.54296875" style="94" hidden="1" customWidth="1"/>
    <col min="13055" max="13055" width="18.54296875" style="94" hidden="1" customWidth="1"/>
    <col min="13056" max="13056" width="11" style="94" hidden="1" customWidth="1"/>
    <col min="13057" max="13303" width="0" style="94" hidden="1"/>
    <col min="13304" max="13304" width="25.54296875" style="94" hidden="1" customWidth="1"/>
    <col min="13305" max="13305" width="19.90625" style="94" hidden="1" customWidth="1"/>
    <col min="13306" max="13306" width="16" style="94" hidden="1" customWidth="1"/>
    <col min="13307" max="13307" width="12.90625" style="94" hidden="1" customWidth="1"/>
    <col min="13308" max="13308" width="11.90625" style="94" hidden="1" customWidth="1"/>
    <col min="13309" max="13310" width="15.54296875" style="94" hidden="1" customWidth="1"/>
    <col min="13311" max="13311" width="18.54296875" style="94" hidden="1" customWidth="1"/>
    <col min="13312" max="13312" width="11" style="94" hidden="1" customWidth="1"/>
    <col min="13313" max="13559" width="0" style="94" hidden="1"/>
    <col min="13560" max="13560" width="25.54296875" style="94" hidden="1" customWidth="1"/>
    <col min="13561" max="13561" width="19.90625" style="94" hidden="1" customWidth="1"/>
    <col min="13562" max="13562" width="16" style="94" hidden="1" customWidth="1"/>
    <col min="13563" max="13563" width="12.90625" style="94" hidden="1" customWidth="1"/>
    <col min="13564" max="13564" width="11.90625" style="94" hidden="1" customWidth="1"/>
    <col min="13565" max="13566" width="15.54296875" style="94" hidden="1" customWidth="1"/>
    <col min="13567" max="13567" width="18.54296875" style="94" hidden="1" customWidth="1"/>
    <col min="13568" max="13568" width="11" style="94" hidden="1" customWidth="1"/>
    <col min="13569" max="13815" width="0" style="94" hidden="1"/>
    <col min="13816" max="13816" width="25.54296875" style="94" hidden="1" customWidth="1"/>
    <col min="13817" max="13817" width="19.90625" style="94" hidden="1" customWidth="1"/>
    <col min="13818" max="13818" width="16" style="94" hidden="1" customWidth="1"/>
    <col min="13819" max="13819" width="12.90625" style="94" hidden="1" customWidth="1"/>
    <col min="13820" max="13820" width="11.90625" style="94" hidden="1" customWidth="1"/>
    <col min="13821" max="13822" width="15.54296875" style="94" hidden="1" customWidth="1"/>
    <col min="13823" max="13823" width="18.54296875" style="94" hidden="1" customWidth="1"/>
    <col min="13824" max="13824" width="11" style="94" hidden="1" customWidth="1"/>
    <col min="13825" max="14071" width="0" style="94" hidden="1"/>
    <col min="14072" max="14072" width="25.54296875" style="94" hidden="1" customWidth="1"/>
    <col min="14073" max="14073" width="19.90625" style="94" hidden="1" customWidth="1"/>
    <col min="14074" max="14074" width="16" style="94" hidden="1" customWidth="1"/>
    <col min="14075" max="14075" width="12.90625" style="94" hidden="1" customWidth="1"/>
    <col min="14076" max="14076" width="11.90625" style="94" hidden="1" customWidth="1"/>
    <col min="14077" max="14078" width="15.54296875" style="94" hidden="1" customWidth="1"/>
    <col min="14079" max="14079" width="18.54296875" style="94" hidden="1" customWidth="1"/>
    <col min="14080" max="14080" width="11" style="94" hidden="1" customWidth="1"/>
    <col min="14081" max="14327" width="0" style="94" hidden="1"/>
    <col min="14328" max="14328" width="25.54296875" style="94" hidden="1" customWidth="1"/>
    <col min="14329" max="14329" width="19.90625" style="94" hidden="1" customWidth="1"/>
    <col min="14330" max="14330" width="16" style="94" hidden="1" customWidth="1"/>
    <col min="14331" max="14331" width="12.90625" style="94" hidden="1" customWidth="1"/>
    <col min="14332" max="14332" width="11.90625" style="94" hidden="1" customWidth="1"/>
    <col min="14333" max="14334" width="15.54296875" style="94" hidden="1" customWidth="1"/>
    <col min="14335" max="14335" width="18.54296875" style="94" hidden="1" customWidth="1"/>
    <col min="14336" max="14336" width="11" style="94" hidden="1" customWidth="1"/>
    <col min="14337" max="14583" width="0" style="94" hidden="1"/>
    <col min="14584" max="14584" width="25.54296875" style="94" hidden="1" customWidth="1"/>
    <col min="14585" max="14585" width="19.90625" style="94" hidden="1" customWidth="1"/>
    <col min="14586" max="14586" width="16" style="94" hidden="1" customWidth="1"/>
    <col min="14587" max="14587" width="12.90625" style="94" hidden="1" customWidth="1"/>
    <col min="14588" max="14588" width="11.90625" style="94" hidden="1" customWidth="1"/>
    <col min="14589" max="14590" width="15.54296875" style="94" hidden="1" customWidth="1"/>
    <col min="14591" max="14591" width="18.54296875" style="94" hidden="1" customWidth="1"/>
    <col min="14592" max="14592" width="11" style="94" hidden="1" customWidth="1"/>
    <col min="14593" max="14839" width="0" style="94" hidden="1"/>
    <col min="14840" max="14840" width="25.54296875" style="94" hidden="1" customWidth="1"/>
    <col min="14841" max="14841" width="19.90625" style="94" hidden="1" customWidth="1"/>
    <col min="14842" max="14842" width="16" style="94" hidden="1" customWidth="1"/>
    <col min="14843" max="14843" width="12.90625" style="94" hidden="1" customWidth="1"/>
    <col min="14844" max="14844" width="11.90625" style="94" hidden="1" customWidth="1"/>
    <col min="14845" max="14846" width="15.54296875" style="94" hidden="1" customWidth="1"/>
    <col min="14847" max="14847" width="18.54296875" style="94" hidden="1" customWidth="1"/>
    <col min="14848" max="14848" width="11" style="94" hidden="1" customWidth="1"/>
    <col min="14849" max="15095" width="0" style="94" hidden="1"/>
    <col min="15096" max="15096" width="25.54296875" style="94" hidden="1" customWidth="1"/>
    <col min="15097" max="15097" width="19.90625" style="94" hidden="1" customWidth="1"/>
    <col min="15098" max="15098" width="16" style="94" hidden="1" customWidth="1"/>
    <col min="15099" max="15099" width="12.90625" style="94" hidden="1" customWidth="1"/>
    <col min="15100" max="15100" width="11.90625" style="94" hidden="1" customWidth="1"/>
    <col min="15101" max="15102" width="15.54296875" style="94" hidden="1" customWidth="1"/>
    <col min="15103" max="15103" width="18.54296875" style="94" hidden="1" customWidth="1"/>
    <col min="15104" max="15104" width="11" style="94" hidden="1" customWidth="1"/>
    <col min="15105" max="15351" width="0" style="94" hidden="1"/>
    <col min="15352" max="15352" width="25.54296875" style="94" hidden="1" customWidth="1"/>
    <col min="15353" max="15353" width="19.90625" style="94" hidden="1" customWidth="1"/>
    <col min="15354" max="15354" width="16" style="94" hidden="1" customWidth="1"/>
    <col min="15355" max="15355" width="12.90625" style="94" hidden="1" customWidth="1"/>
    <col min="15356" max="15356" width="11.90625" style="94" hidden="1" customWidth="1"/>
    <col min="15357" max="15358" width="15.54296875" style="94" hidden="1" customWidth="1"/>
    <col min="15359" max="15359" width="18.54296875" style="94" hidden="1" customWidth="1"/>
    <col min="15360" max="15360" width="11" style="94" hidden="1" customWidth="1"/>
    <col min="15361" max="15607" width="0" style="94" hidden="1"/>
    <col min="15608" max="15608" width="25.54296875" style="94" hidden="1" customWidth="1"/>
    <col min="15609" max="15609" width="19.90625" style="94" hidden="1" customWidth="1"/>
    <col min="15610" max="15610" width="16" style="94" hidden="1" customWidth="1"/>
    <col min="15611" max="15611" width="12.90625" style="94" hidden="1" customWidth="1"/>
    <col min="15612" max="15612" width="11.90625" style="94" hidden="1" customWidth="1"/>
    <col min="15613" max="15614" width="15.54296875" style="94" hidden="1" customWidth="1"/>
    <col min="15615" max="15615" width="18.54296875" style="94" hidden="1" customWidth="1"/>
    <col min="15616" max="15616" width="11" style="94" hidden="1" customWidth="1"/>
    <col min="15617" max="15863" width="0" style="94" hidden="1"/>
    <col min="15864" max="15864" width="25.54296875" style="94" hidden="1" customWidth="1"/>
    <col min="15865" max="15865" width="19.90625" style="94" hidden="1" customWidth="1"/>
    <col min="15866" max="15866" width="16" style="94" hidden="1" customWidth="1"/>
    <col min="15867" max="15867" width="12.90625" style="94" hidden="1" customWidth="1"/>
    <col min="15868" max="15868" width="11.90625" style="94" hidden="1" customWidth="1"/>
    <col min="15869" max="15870" width="15.54296875" style="94" hidden="1" customWidth="1"/>
    <col min="15871" max="15871" width="18.54296875" style="94" hidden="1" customWidth="1"/>
    <col min="15872" max="15872" width="11" style="94" hidden="1" customWidth="1"/>
    <col min="15873" max="16119" width="0" style="94" hidden="1"/>
    <col min="16120" max="16120" width="25.54296875" style="94" hidden="1" customWidth="1"/>
    <col min="16121" max="16121" width="19.90625" style="94" hidden="1" customWidth="1"/>
    <col min="16122" max="16122" width="16" style="94" hidden="1" customWidth="1"/>
    <col min="16123" max="16123" width="12.90625" style="94" hidden="1" customWidth="1"/>
    <col min="16124" max="16124" width="11.90625" style="94" hidden="1" customWidth="1"/>
    <col min="16125" max="16126" width="15.54296875" style="94" hidden="1" customWidth="1"/>
    <col min="16127" max="16127" width="18.54296875" style="94" hidden="1" customWidth="1"/>
    <col min="16128" max="16128" width="11" style="94" hidden="1" customWidth="1"/>
    <col min="16129" max="16129" width="19.90625" style="94" hidden="1"/>
    <col min="16130" max="16130" width="16" style="94" hidden="1"/>
    <col min="16131" max="16131" width="12.90625" style="94" hidden="1"/>
    <col min="16132" max="16132" width="11.90625" style="94" hidden="1"/>
    <col min="16133" max="16134" width="15.54296875" style="94" hidden="1"/>
    <col min="16135" max="16135" width="18.54296875" style="94" hidden="1"/>
    <col min="16136" max="16136" width="11" style="94" hidden="1"/>
    <col min="16137" max="16384" width="0" style="94" hidden="1"/>
  </cols>
  <sheetData>
    <row r="1" spans="1:7" ht="23.15" customHeight="1" x14ac:dyDescent="0.35">
      <c r="A1" s="166"/>
      <c r="B1" s="168" t="s">
        <v>91</v>
      </c>
      <c r="C1" s="168"/>
      <c r="D1" s="168"/>
      <c r="E1" s="168"/>
      <c r="F1" s="92" t="s">
        <v>92</v>
      </c>
      <c r="G1" s="93" t="s">
        <v>174</v>
      </c>
    </row>
    <row r="2" spans="1:7" ht="23.15" customHeight="1" x14ac:dyDescent="0.35">
      <c r="A2" s="167"/>
      <c r="B2" s="169" t="s">
        <v>172</v>
      </c>
      <c r="C2" s="170"/>
      <c r="D2" s="170"/>
      <c r="E2" s="171"/>
      <c r="F2" s="95" t="s">
        <v>93</v>
      </c>
      <c r="G2" s="3">
        <v>1</v>
      </c>
    </row>
    <row r="3" spans="1:7" ht="23.15" customHeight="1" x14ac:dyDescent="0.35">
      <c r="A3" s="167"/>
      <c r="B3" s="172" t="s">
        <v>173</v>
      </c>
      <c r="C3" s="173"/>
      <c r="D3" s="173"/>
      <c r="E3" s="174"/>
      <c r="F3" s="95" t="s">
        <v>89</v>
      </c>
      <c r="G3" s="10">
        <v>45219</v>
      </c>
    </row>
    <row r="4" spans="1:7" ht="16.25" customHeight="1" x14ac:dyDescent="0.35">
      <c r="A4" s="175"/>
      <c r="B4" s="175"/>
      <c r="C4" s="175"/>
      <c r="D4" s="175"/>
      <c r="E4" s="175"/>
      <c r="F4" s="175"/>
      <c r="G4" s="175"/>
    </row>
    <row r="5" spans="1:7" s="96" customFormat="1" ht="42" customHeight="1" x14ac:dyDescent="0.35">
      <c r="A5" s="79" t="s">
        <v>1</v>
      </c>
      <c r="B5" s="176"/>
      <c r="C5" s="176"/>
      <c r="D5" s="176"/>
      <c r="E5" s="176"/>
      <c r="F5" s="80" t="s">
        <v>171</v>
      </c>
      <c r="G5" s="81"/>
    </row>
    <row r="6" spans="1:7" ht="42" customHeight="1" x14ac:dyDescent="0.35">
      <c r="A6" s="137" t="s">
        <v>5</v>
      </c>
      <c r="B6" s="146"/>
      <c r="C6" s="146"/>
      <c r="D6" s="177"/>
      <c r="E6" s="177"/>
      <c r="F6" s="177"/>
      <c r="G6" s="177"/>
    </row>
    <row r="7" spans="1:7" ht="42" customHeight="1" x14ac:dyDescent="0.35">
      <c r="A7" s="137" t="s">
        <v>7</v>
      </c>
      <c r="B7" s="147"/>
      <c r="C7" s="147"/>
      <c r="D7" s="178"/>
      <c r="E7" s="178"/>
      <c r="F7" s="178"/>
      <c r="G7" s="178"/>
    </row>
    <row r="8" spans="1:7" ht="42" customHeight="1" x14ac:dyDescent="0.35">
      <c r="A8" s="154" t="s">
        <v>13</v>
      </c>
      <c r="B8" s="155"/>
      <c r="C8" s="150"/>
      <c r="D8" s="179"/>
      <c r="E8" s="179"/>
      <c r="F8" s="144" t="s">
        <v>170</v>
      </c>
      <c r="G8" s="87"/>
    </row>
    <row r="9" spans="1:7" ht="42" customHeight="1" x14ac:dyDescent="0.35">
      <c r="A9" s="148" t="s">
        <v>9</v>
      </c>
      <c r="B9" s="122"/>
      <c r="C9" s="122"/>
      <c r="D9" s="165"/>
      <c r="E9" s="165"/>
      <c r="F9" s="143" t="s">
        <v>11</v>
      </c>
      <c r="G9" s="122"/>
    </row>
    <row r="10" spans="1:7" ht="42" customHeight="1" x14ac:dyDescent="0.35">
      <c r="A10" s="154" t="s">
        <v>15</v>
      </c>
      <c r="B10" s="155"/>
      <c r="C10" s="151"/>
      <c r="D10" s="179"/>
      <c r="E10" s="179"/>
      <c r="F10" s="144" t="s">
        <v>169</v>
      </c>
      <c r="G10" s="87"/>
    </row>
    <row r="11" spans="1:7" ht="42" customHeight="1" x14ac:dyDescent="0.35">
      <c r="A11" s="154" t="s">
        <v>17</v>
      </c>
      <c r="B11" s="155"/>
      <c r="C11" s="150"/>
      <c r="D11" s="165"/>
      <c r="E11" s="165"/>
      <c r="F11" s="144" t="s">
        <v>170</v>
      </c>
      <c r="G11" s="86"/>
    </row>
    <row r="12" spans="1:7" ht="42" customHeight="1" x14ac:dyDescent="0.35">
      <c r="A12" s="148" t="s">
        <v>19</v>
      </c>
      <c r="B12" s="122"/>
      <c r="C12" s="149"/>
      <c r="D12" s="180"/>
      <c r="E12" s="180"/>
      <c r="F12" s="181"/>
      <c r="G12" s="180"/>
    </row>
    <row r="13" spans="1:7" ht="42" customHeight="1" x14ac:dyDescent="0.35">
      <c r="A13" s="182" t="s">
        <v>21</v>
      </c>
      <c r="B13" s="183"/>
      <c r="C13" s="146"/>
      <c r="D13" s="180"/>
      <c r="E13" s="180"/>
      <c r="F13" s="180"/>
      <c r="G13" s="180"/>
    </row>
    <row r="14" spans="1:7" ht="42" customHeight="1" x14ac:dyDescent="0.35">
      <c r="A14" s="184" t="s">
        <v>23</v>
      </c>
      <c r="B14" s="185"/>
      <c r="C14" s="146"/>
      <c r="D14" s="186" t="str">
        <f>IF(OR(ISBLANK(D12)=TRUE, ISBLANK(D13)=TRUE), "",LISTAS!M6)</f>
        <v/>
      </c>
      <c r="E14" s="186"/>
      <c r="F14" s="186"/>
      <c r="G14" s="186"/>
    </row>
    <row r="15" spans="1:7" ht="23.15" customHeight="1" x14ac:dyDescent="0.35">
      <c r="A15" s="13"/>
      <c r="B15" s="12"/>
      <c r="C15" s="12"/>
      <c r="D15" s="12"/>
      <c r="E15" s="12"/>
      <c r="F15" s="12"/>
      <c r="G15" s="11"/>
    </row>
    <row r="16" spans="1:7" ht="19.5" customHeight="1" x14ac:dyDescent="0.35">
      <c r="A16" s="187" t="s">
        <v>25</v>
      </c>
      <c r="B16" s="188"/>
      <c r="C16" s="188"/>
      <c r="D16" s="188"/>
      <c r="E16" s="188"/>
      <c r="F16" s="188"/>
      <c r="G16" s="188"/>
    </row>
    <row r="17" spans="1:249" ht="21" customHeight="1" x14ac:dyDescent="0.35">
      <c r="A17" s="189"/>
      <c r="B17" s="164"/>
      <c r="C17" s="164"/>
      <c r="D17" s="164"/>
      <c r="E17" s="12"/>
      <c r="F17" s="12"/>
      <c r="G17" s="11"/>
    </row>
    <row r="18" spans="1:249" ht="50" customHeight="1" x14ac:dyDescent="0.35">
      <c r="A18" s="97" t="s">
        <v>94</v>
      </c>
      <c r="B18" s="97" t="s">
        <v>95</v>
      </c>
      <c r="C18" s="97" t="s">
        <v>96</v>
      </c>
      <c r="D18" s="97" t="s">
        <v>97</v>
      </c>
      <c r="IN18" s="98"/>
    </row>
    <row r="19" spans="1:249" ht="50" customHeight="1" x14ac:dyDescent="0.35">
      <c r="A19" s="115"/>
      <c r="B19" s="115"/>
      <c r="C19" s="115"/>
      <c r="D19" s="116" t="str">
        <f>IF(OR(ISBLANK(A19)=TRUE, ISBLANK(B19)=TRUE, ISBLANK(C19)=TRUE, C19&lt;B19, A19&lt;B19, A19&gt;C19), "", IFERROR((A19-B19)/(C19-B19),""))</f>
        <v/>
      </c>
      <c r="IN19" s="99"/>
      <c r="IO19" s="99"/>
    </row>
    <row r="20" spans="1:249" ht="50" customHeight="1" x14ac:dyDescent="0.35">
      <c r="A20" s="28" t="s">
        <v>98</v>
      </c>
      <c r="B20" s="25"/>
      <c r="C20" s="100"/>
      <c r="D20" s="26"/>
      <c r="E20" s="101"/>
      <c r="F20" s="101"/>
      <c r="G20" s="102"/>
      <c r="IN20" s="99"/>
      <c r="IO20" s="99"/>
    </row>
    <row r="21" spans="1:249" ht="20" customHeight="1" x14ac:dyDescent="0.35">
      <c r="A21" s="82"/>
      <c r="B21" s="25"/>
      <c r="C21" s="100"/>
      <c r="D21" s="26"/>
      <c r="E21" s="101"/>
      <c r="F21" s="101"/>
      <c r="G21" s="102"/>
      <c r="IN21" s="99"/>
      <c r="IO21" s="99"/>
    </row>
    <row r="22" spans="1:249" ht="50" customHeight="1" x14ac:dyDescent="0.35">
      <c r="A22" s="97" t="s">
        <v>37</v>
      </c>
      <c r="B22" s="97" t="s">
        <v>99</v>
      </c>
      <c r="C22" s="97" t="s">
        <v>41</v>
      </c>
      <c r="D22" s="26"/>
      <c r="E22" s="101"/>
      <c r="F22" s="101"/>
      <c r="G22" s="102"/>
      <c r="IN22" s="99"/>
      <c r="IO22" s="99"/>
    </row>
    <row r="23" spans="1:249" ht="50" customHeight="1" x14ac:dyDescent="0.35">
      <c r="A23" s="103"/>
      <c r="B23" s="104"/>
      <c r="C23" s="104"/>
      <c r="D23" s="26"/>
      <c r="E23" s="101"/>
      <c r="F23" s="101"/>
      <c r="G23" s="102"/>
      <c r="IN23" s="99"/>
      <c r="IO23" s="99"/>
    </row>
    <row r="24" spans="1:249" ht="50" customHeight="1" x14ac:dyDescent="0.35">
      <c r="A24" s="28" t="s">
        <v>98</v>
      </c>
      <c r="B24" s="85"/>
      <c r="D24" s="26"/>
      <c r="E24" s="101"/>
      <c r="F24" s="101"/>
      <c r="G24" s="102"/>
      <c r="IN24" s="99"/>
      <c r="IO24" s="99"/>
    </row>
    <row r="25" spans="1:249" ht="20" customHeight="1" x14ac:dyDescent="0.35">
      <c r="A25" s="27"/>
      <c r="B25" s="25"/>
      <c r="C25" s="100"/>
      <c r="D25" s="26"/>
      <c r="E25" s="101"/>
      <c r="F25" s="101"/>
      <c r="G25" s="102"/>
      <c r="IN25" s="99"/>
      <c r="IO25" s="99"/>
    </row>
    <row r="26" spans="1:249" ht="50" customHeight="1" x14ac:dyDescent="0.35">
      <c r="A26" s="97" t="s">
        <v>100</v>
      </c>
      <c r="B26" s="190" t="s">
        <v>101</v>
      </c>
      <c r="C26" s="191"/>
      <c r="D26" s="97" t="s">
        <v>102</v>
      </c>
      <c r="E26" s="101"/>
      <c r="F26" s="101"/>
      <c r="G26" s="102"/>
      <c r="IN26" s="99"/>
      <c r="IO26" s="99"/>
    </row>
    <row r="27" spans="1:249" ht="50" customHeight="1" x14ac:dyDescent="0.35">
      <c r="A27" s="115" t="str">
        <f>IF(AND(D10&lt;&gt;"",G10&lt;&gt;"",D12&lt;&gt;"",D13&lt;&gt;"",D19&lt;&gt;""),IF(D19&lt;&gt;" ", IF(D19&lt;0.01, "C1", IF(D19&lt;0.1, "C2", IF(D19&lt;0.5, "B1", IF(D19&gt;=0.5, "A1", "")))),""),"")</f>
        <v/>
      </c>
      <c r="B27" s="192" t="str">
        <f>IF(AND(D10&lt;&gt;"",G10&lt;&gt;"",D12&lt;&gt;"",D13&lt;&gt;""),IFERROR(VLOOKUP(A27,LISTAS!$C$2:$J$6,7,FALSE)," "),"")</f>
        <v/>
      </c>
      <c r="C27" s="193"/>
      <c r="D27" s="112" t="str">
        <f>IF(AND(D10&lt;&gt;"",G10&lt;&gt;"",D12&lt;&gt;"",D13&lt;&gt;""),IFERROR(VLOOKUP(A27,LISTAS!$C$2:$J$6,8,FALSE)," "),"")</f>
        <v/>
      </c>
      <c r="E27" s="105"/>
      <c r="IN27" s="99"/>
      <c r="IO27" s="99"/>
    </row>
    <row r="28" spans="1:249" ht="14.25" customHeight="1" x14ac:dyDescent="0.35">
      <c r="A28" s="13"/>
      <c r="B28" s="11"/>
      <c r="C28" s="12"/>
      <c r="D28" s="12"/>
      <c r="E28" s="12"/>
      <c r="F28" s="12"/>
      <c r="G28" s="11"/>
      <c r="IN28" s="106"/>
      <c r="IO28" s="106"/>
    </row>
    <row r="29" spans="1:249" ht="48" customHeight="1" x14ac:dyDescent="0.35">
      <c r="A29" s="158" t="s">
        <v>103</v>
      </c>
      <c r="B29" s="158"/>
      <c r="C29" s="158"/>
      <c r="D29" s="158"/>
      <c r="E29" s="140" t="s">
        <v>104</v>
      </c>
      <c r="F29" s="12"/>
      <c r="G29" s="11"/>
      <c r="IN29" s="106"/>
      <c r="IO29" s="106"/>
    </row>
    <row r="30" spans="1:249" ht="54" customHeight="1" x14ac:dyDescent="0.35">
      <c r="A30" s="159" t="s">
        <v>105</v>
      </c>
      <c r="B30" s="159"/>
      <c r="C30" s="159"/>
      <c r="D30" s="159"/>
      <c r="E30" s="125" t="str">
        <f>+IF($G$9&gt;=1,"Si","No")</f>
        <v>No</v>
      </c>
      <c r="F30" s="12"/>
      <c r="G30" s="11"/>
      <c r="IN30" s="106"/>
      <c r="IO30" s="106"/>
    </row>
    <row r="31" spans="1:249" ht="54" customHeight="1" x14ac:dyDescent="0.35">
      <c r="A31" s="160" t="s">
        <v>106</v>
      </c>
      <c r="B31" s="159"/>
      <c r="C31" s="159"/>
      <c r="D31" s="159"/>
      <c r="E31" s="125" t="str">
        <f>+IF($G$9&gt;=2,"Si","No")</f>
        <v>No</v>
      </c>
      <c r="F31" s="12"/>
      <c r="G31" s="11"/>
      <c r="IN31" s="106"/>
      <c r="IO31" s="106"/>
    </row>
    <row r="32" spans="1:249" ht="57" customHeight="1" x14ac:dyDescent="0.35">
      <c r="A32" s="160" t="s">
        <v>107</v>
      </c>
      <c r="B32" s="160"/>
      <c r="C32" s="160"/>
      <c r="D32" s="160"/>
      <c r="E32" s="125" t="str">
        <f>+IF($G$9&gt;=3,"Si","No")</f>
        <v>No</v>
      </c>
      <c r="F32" s="12"/>
      <c r="G32" s="11"/>
      <c r="IN32" s="106"/>
      <c r="IO32" s="106"/>
    </row>
    <row r="33" spans="1:249" ht="54" customHeight="1" x14ac:dyDescent="0.35">
      <c r="A33" s="160" t="s">
        <v>108</v>
      </c>
      <c r="B33" s="160"/>
      <c r="C33" s="160"/>
      <c r="D33" s="160"/>
      <c r="E33" s="125" t="str">
        <f>+IF($G$9&gt;=4,"Si","No")</f>
        <v>No</v>
      </c>
      <c r="F33" s="12"/>
      <c r="G33" s="11"/>
      <c r="IN33" s="106"/>
      <c r="IO33" s="106"/>
    </row>
    <row r="34" spans="1:249" ht="54" customHeight="1" x14ac:dyDescent="0.35">
      <c r="A34" s="160" t="s">
        <v>109</v>
      </c>
      <c r="B34" s="159"/>
      <c r="C34" s="159"/>
      <c r="D34" s="159"/>
      <c r="E34" s="125" t="str">
        <f>+IF($G$9&gt;=5,"Si","No")</f>
        <v>No</v>
      </c>
      <c r="F34" s="12"/>
      <c r="G34" s="11"/>
      <c r="IN34" s="106"/>
      <c r="IO34" s="106"/>
    </row>
    <row r="35" spans="1:249" s="96" customFormat="1" ht="24" customHeight="1" x14ac:dyDescent="0.35">
      <c r="A35" s="158" t="s">
        <v>110</v>
      </c>
      <c r="B35" s="158"/>
      <c r="C35" s="158"/>
      <c r="D35" s="158"/>
      <c r="E35" s="126">
        <f>+IF(COUNTIF(E30:E34,"Si")=1,0.1,IF(COUNTIF(E30:E34,"Si")=2,0.3,IF(COUNTIF(E30:E34,"Si")=3,0.5,IF(COUNTIF(E30:E34,"Si")=4,0.75,IF(COUNTIF(E30:E34,"Si")=0,0,1)))))</f>
        <v>0</v>
      </c>
      <c r="F35" s="26"/>
      <c r="G35" s="152"/>
      <c r="IN35" s="153"/>
      <c r="IO35" s="153"/>
    </row>
    <row r="36" spans="1:249" s="96" customFormat="1" ht="24" customHeight="1" x14ac:dyDescent="0.35">
      <c r="A36" s="158" t="s">
        <v>111</v>
      </c>
      <c r="B36" s="158"/>
      <c r="C36" s="158"/>
      <c r="D36" s="158"/>
      <c r="E36" s="126">
        <f>1-E35</f>
        <v>1</v>
      </c>
      <c r="F36" s="26"/>
      <c r="G36" s="152"/>
      <c r="IN36" s="153"/>
      <c r="IO36" s="153"/>
    </row>
    <row r="37" spans="1:249" ht="13.5" customHeight="1" x14ac:dyDescent="0.35">
      <c r="A37" s="14"/>
      <c r="B37" s="12"/>
      <c r="C37" s="12"/>
      <c r="D37" s="12"/>
      <c r="E37" s="12"/>
      <c r="F37" s="12"/>
      <c r="G37" s="11"/>
      <c r="IN37" s="108"/>
      <c r="IO37" s="99"/>
    </row>
    <row r="38" spans="1:249" ht="15" customHeight="1" x14ac:dyDescent="0.35">
      <c r="A38" s="194" t="s">
        <v>112</v>
      </c>
      <c r="B38" s="195"/>
      <c r="C38" s="195"/>
      <c r="D38" s="195"/>
      <c r="E38" s="195"/>
      <c r="F38" s="195"/>
      <c r="G38" s="195"/>
      <c r="IN38" s="107"/>
      <c r="IO38" s="109"/>
    </row>
    <row r="39" spans="1:249" ht="23.25" customHeight="1" x14ac:dyDescent="0.35">
      <c r="A39" s="164" t="s">
        <v>113</v>
      </c>
      <c r="B39" s="164"/>
      <c r="C39" s="164"/>
      <c r="D39" s="164"/>
      <c r="E39" s="15"/>
      <c r="F39" s="17"/>
      <c r="G39" s="18"/>
      <c r="IN39" s="110"/>
    </row>
    <row r="40" spans="1:249" ht="22.75" customHeight="1" x14ac:dyDescent="0.35">
      <c r="A40" s="142"/>
      <c r="B40" s="142"/>
      <c r="C40" s="142"/>
      <c r="D40" s="142"/>
      <c r="E40" s="15"/>
      <c r="F40" s="17"/>
      <c r="G40" s="18"/>
      <c r="IN40" s="110"/>
    </row>
    <row r="41" spans="1:249" ht="29.4" customHeight="1" x14ac:dyDescent="0.35">
      <c r="A41" s="156" t="s">
        <v>114</v>
      </c>
      <c r="B41" s="156"/>
      <c r="C41" s="156"/>
      <c r="D41" s="156"/>
      <c r="E41" s="156"/>
      <c r="G41" s="18"/>
    </row>
    <row r="42" spans="1:249" ht="29.4" customHeight="1" x14ac:dyDescent="0.35">
      <c r="A42" s="201" t="s">
        <v>115</v>
      </c>
      <c r="B42" s="201"/>
      <c r="C42" s="201"/>
      <c r="D42" s="201"/>
      <c r="E42" s="90" t="str">
        <f>IFERROR(D14*2, "")</f>
        <v/>
      </c>
      <c r="F42" s="18"/>
      <c r="G42" s="19"/>
    </row>
    <row r="43" spans="1:249" ht="29.4" customHeight="1" x14ac:dyDescent="0.35">
      <c r="A43" s="161" t="s">
        <v>69</v>
      </c>
      <c r="B43" s="162"/>
      <c r="C43" s="162"/>
      <c r="D43" s="163"/>
      <c r="E43" s="78" t="str">
        <f>IF(E30="No",IFERROR($D$27*0.1,""),IFERROR($D$27*0,""))</f>
        <v/>
      </c>
      <c r="F43" s="34"/>
      <c r="G43" s="19"/>
    </row>
    <row r="44" spans="1:249" ht="29.4" customHeight="1" x14ac:dyDescent="0.35">
      <c r="A44" s="161" t="s">
        <v>71</v>
      </c>
      <c r="B44" s="162"/>
      <c r="C44" s="162"/>
      <c r="D44" s="163"/>
      <c r="E44" s="78" t="str">
        <f>IF(E31="No",IFERROR($D$27*0.2,""),IFERROR($D$27*0,""))</f>
        <v/>
      </c>
      <c r="F44" s="34"/>
      <c r="G44" s="19"/>
    </row>
    <row r="45" spans="1:249" ht="29.4" customHeight="1" x14ac:dyDescent="0.35">
      <c r="A45" s="161" t="s">
        <v>73</v>
      </c>
      <c r="B45" s="162"/>
      <c r="C45" s="162"/>
      <c r="D45" s="163"/>
      <c r="E45" s="78" t="str">
        <f>IF(E32="No",IFERROR($D$27*0.2,""),IFERROR($D$27*0,""))</f>
        <v/>
      </c>
      <c r="F45" s="34"/>
      <c r="G45" s="19"/>
    </row>
    <row r="46" spans="1:249" ht="29.4" customHeight="1" x14ac:dyDescent="0.35">
      <c r="A46" s="161" t="s">
        <v>75</v>
      </c>
      <c r="B46" s="162"/>
      <c r="C46" s="162"/>
      <c r="D46" s="163"/>
      <c r="E46" s="78" t="str">
        <f>IF(E33="No",IFERROR($D$27*0.25,""),IFERROR($D$27*0,""))</f>
        <v/>
      </c>
      <c r="F46" s="34"/>
      <c r="G46" s="19"/>
    </row>
    <row r="47" spans="1:249" ht="29.4" customHeight="1" x14ac:dyDescent="0.35">
      <c r="A47" s="161" t="s">
        <v>116</v>
      </c>
      <c r="B47" s="162"/>
      <c r="C47" s="162"/>
      <c r="D47" s="163"/>
      <c r="E47" s="78" t="str">
        <f>IF(E34="No",IFERROR($D$27*0.25,""),IFERROR($D$27*0,""))</f>
        <v/>
      </c>
      <c r="F47" s="34"/>
      <c r="G47" s="19"/>
    </row>
    <row r="48" spans="1:249" ht="29.4" customHeight="1" x14ac:dyDescent="0.35">
      <c r="A48" s="201" t="s">
        <v>79</v>
      </c>
      <c r="B48" s="201"/>
      <c r="C48" s="201"/>
      <c r="D48" s="201"/>
      <c r="E48" s="78">
        <f>IFERROR(SUM(E43:E47),"")</f>
        <v>0</v>
      </c>
      <c r="F48" s="83"/>
      <c r="G48" s="83"/>
    </row>
    <row r="49" spans="1:7" ht="29.4" customHeight="1" x14ac:dyDescent="0.35">
      <c r="A49" s="201" t="s">
        <v>81</v>
      </c>
      <c r="B49" s="201"/>
      <c r="C49" s="201"/>
      <c r="D49" s="201"/>
      <c r="E49" s="78">
        <f>IFERROR(E48*30%,"")</f>
        <v>0</v>
      </c>
      <c r="F49" s="83"/>
      <c r="G49" s="84"/>
    </row>
    <row r="50" spans="1:7" ht="29.4" customHeight="1" x14ac:dyDescent="0.35">
      <c r="A50" s="201" t="s">
        <v>83</v>
      </c>
      <c r="B50" s="201"/>
      <c r="C50" s="201"/>
      <c r="D50" s="201"/>
      <c r="E50" s="78">
        <f>IFERROR(E48*20%,"")</f>
        <v>0</v>
      </c>
      <c r="F50" s="18"/>
      <c r="G50" s="18"/>
    </row>
    <row r="51" spans="1:7" ht="19.5" customHeight="1" x14ac:dyDescent="0.35">
      <c r="A51" s="123"/>
      <c r="B51" s="123"/>
      <c r="C51" s="123"/>
      <c r="D51" s="123"/>
      <c r="E51" s="124"/>
      <c r="F51" s="18"/>
      <c r="G51" s="18"/>
    </row>
    <row r="52" spans="1:7" ht="19.5" customHeight="1" x14ac:dyDescent="0.35">
      <c r="A52" s="156" t="s">
        <v>117</v>
      </c>
      <c r="B52" s="157"/>
      <c r="C52" s="157"/>
      <c r="D52" s="157"/>
      <c r="E52" s="157"/>
      <c r="F52" s="157"/>
      <c r="G52" s="18"/>
    </row>
    <row r="53" spans="1:7" ht="19.5" customHeight="1" x14ac:dyDescent="0.35">
      <c r="A53" s="156"/>
      <c r="B53" s="157"/>
      <c r="C53" s="157"/>
      <c r="D53" s="157"/>
      <c r="E53" s="157"/>
      <c r="F53" s="157"/>
      <c r="G53" s="18"/>
    </row>
    <row r="54" spans="1:7" ht="19.5" customHeight="1" x14ac:dyDescent="0.35">
      <c r="A54" s="156"/>
      <c r="B54" s="157"/>
      <c r="C54" s="157"/>
      <c r="D54" s="157"/>
      <c r="E54" s="157"/>
      <c r="F54" s="157"/>
      <c r="G54" s="18"/>
    </row>
    <row r="55" spans="1:7" ht="19.5" customHeight="1" x14ac:dyDescent="0.35">
      <c r="A55" s="123"/>
      <c r="B55" s="123"/>
      <c r="C55" s="123"/>
      <c r="D55" s="123"/>
      <c r="E55" s="124"/>
      <c r="F55" s="18"/>
      <c r="G55" s="18"/>
    </row>
    <row r="56" spans="1:7" ht="34.5" customHeight="1" x14ac:dyDescent="0.35">
      <c r="A56" s="7"/>
      <c r="B56" s="7"/>
      <c r="C56" s="5"/>
      <c r="D56" s="5"/>
      <c r="E56" s="139"/>
      <c r="F56" s="139"/>
      <c r="G56" s="139"/>
    </row>
    <row r="57" spans="1:7" ht="24" customHeight="1" x14ac:dyDescent="0.35">
      <c r="A57" s="4" t="s">
        <v>118</v>
      </c>
      <c r="B57" s="8"/>
      <c r="C57" s="8"/>
      <c r="D57" s="5"/>
      <c r="E57" s="139"/>
      <c r="F57" s="9"/>
      <c r="G57" s="6"/>
    </row>
    <row r="58" spans="1:7" ht="24" customHeight="1" x14ac:dyDescent="0.35">
      <c r="A58" s="7" t="s">
        <v>119</v>
      </c>
      <c r="B58" s="197"/>
      <c r="C58" s="197"/>
      <c r="D58" s="197"/>
      <c r="E58" s="197"/>
      <c r="F58" s="9"/>
      <c r="G58" s="6"/>
    </row>
    <row r="59" spans="1:7" ht="23.25" customHeight="1" x14ac:dyDescent="0.35">
      <c r="A59" s="138" t="s">
        <v>120</v>
      </c>
      <c r="B59" s="198"/>
      <c r="C59" s="198"/>
      <c r="D59" s="198"/>
      <c r="E59" s="198"/>
      <c r="F59" s="9"/>
      <c r="G59" s="8"/>
    </row>
    <row r="60" spans="1:7" ht="24" customHeight="1" x14ac:dyDescent="0.35">
      <c r="A60" s="4" t="s">
        <v>121</v>
      </c>
      <c r="B60" s="8"/>
      <c r="C60" s="77"/>
      <c r="D60" s="76"/>
      <c r="E60" s="77"/>
      <c r="F60" s="8"/>
      <c r="G60" s="8"/>
    </row>
    <row r="61" spans="1:7" ht="24" customHeight="1" x14ac:dyDescent="0.35">
      <c r="A61" s="7" t="s">
        <v>119</v>
      </c>
      <c r="B61" s="199"/>
      <c r="C61" s="199"/>
      <c r="D61" s="199"/>
      <c r="E61" s="199"/>
      <c r="F61" s="9"/>
      <c r="G61" s="8"/>
    </row>
    <row r="62" spans="1:7" ht="24" customHeight="1" x14ac:dyDescent="0.35">
      <c r="A62" s="138" t="s">
        <v>120</v>
      </c>
      <c r="B62" s="200"/>
      <c r="C62" s="200"/>
      <c r="D62" s="200"/>
      <c r="E62" s="200"/>
      <c r="F62" s="9"/>
      <c r="G62" s="8"/>
    </row>
    <row r="63" spans="1:7" ht="24" customHeight="1" x14ac:dyDescent="0.35">
      <c r="A63" s="138" t="s">
        <v>122</v>
      </c>
      <c r="B63" s="5"/>
      <c r="C63" s="111"/>
      <c r="D63" s="74"/>
      <c r="E63" s="75"/>
      <c r="F63" s="9"/>
      <c r="G63" s="8"/>
    </row>
    <row r="64" spans="1:7" ht="24" hidden="1" customHeight="1" x14ac:dyDescent="0.35">
      <c r="A64" s="20"/>
      <c r="C64" s="8"/>
      <c r="D64" s="8"/>
      <c r="E64" s="21"/>
      <c r="F64" s="8"/>
      <c r="G64" s="8"/>
    </row>
    <row r="65" spans="1:7" ht="14.5" hidden="1" x14ac:dyDescent="0.35">
      <c r="A65" s="20"/>
      <c r="B65" s="8"/>
      <c r="C65" s="5"/>
      <c r="D65" s="5"/>
      <c r="E65" s="202"/>
      <c r="F65" s="202"/>
      <c r="G65" s="202"/>
    </row>
    <row r="66" spans="1:7" ht="14.5" hidden="1" x14ac:dyDescent="0.35">
      <c r="A66" s="20"/>
      <c r="B66" s="5"/>
      <c r="C66" s="8"/>
      <c r="D66" s="8"/>
      <c r="E66" s="8"/>
      <c r="F66" s="8"/>
      <c r="G66" s="8"/>
    </row>
    <row r="67" spans="1:7" ht="14.5" hidden="1" x14ac:dyDescent="0.35">
      <c r="A67" s="8"/>
      <c r="B67" s="5"/>
      <c r="C67" s="5"/>
      <c r="D67" s="5"/>
      <c r="E67" s="203"/>
      <c r="F67" s="203"/>
      <c r="G67" s="203"/>
    </row>
    <row r="68" spans="1:7" ht="14.5" hidden="1" x14ac:dyDescent="0.35">
      <c r="A68" s="5"/>
      <c r="B68" s="5"/>
      <c r="C68" s="8"/>
      <c r="D68" s="8"/>
      <c r="E68" s="8"/>
      <c r="F68" s="8"/>
      <c r="G68" s="8"/>
    </row>
    <row r="69" spans="1:7" ht="14.5" hidden="1" x14ac:dyDescent="0.35">
      <c r="A69" s="5"/>
      <c r="B69" s="5"/>
      <c r="C69" s="5"/>
      <c r="D69" s="5"/>
      <c r="E69" s="138"/>
      <c r="F69" s="136"/>
      <c r="G69" s="136"/>
    </row>
    <row r="70" spans="1:7" ht="14.5" hidden="1" x14ac:dyDescent="0.35">
      <c r="A70" s="136"/>
      <c r="B70" s="136"/>
      <c r="C70" s="136"/>
      <c r="D70" s="136"/>
      <c r="E70" s="8"/>
      <c r="F70" s="136"/>
      <c r="G70" s="12"/>
    </row>
    <row r="71" spans="1:7" ht="14.5" hidden="1" x14ac:dyDescent="0.35">
      <c r="A71" s="196"/>
      <c r="B71" s="196"/>
      <c r="C71" s="196"/>
      <c r="D71" s="196"/>
      <c r="E71" s="196"/>
      <c r="F71" s="8"/>
      <c r="G71" s="8"/>
    </row>
    <row r="72" spans="1:7" ht="14.5" hidden="1" x14ac:dyDescent="0.35">
      <c r="A72" s="8"/>
      <c r="B72" s="8"/>
      <c r="C72" s="8"/>
      <c r="D72" s="8"/>
      <c r="E72" s="145"/>
      <c r="F72" s="8"/>
      <c r="G72" s="8"/>
    </row>
    <row r="73" spans="1:7" ht="14.5" hidden="1" x14ac:dyDescent="0.35">
      <c r="A73" s="5"/>
      <c r="B73" s="5"/>
      <c r="C73" s="5"/>
      <c r="D73" s="5"/>
      <c r="E73" s="8"/>
      <c r="F73" s="8"/>
      <c r="G73" s="8"/>
    </row>
    <row r="74" spans="1:7" ht="14.5" hidden="1" x14ac:dyDescent="0.35">
      <c r="A74" s="8"/>
      <c r="B74" s="8"/>
      <c r="C74" s="8"/>
      <c r="D74" s="8"/>
      <c r="E74" s="8"/>
      <c r="F74" s="8"/>
      <c r="G74" s="8"/>
    </row>
    <row r="75" spans="1:7" ht="14.5" hidden="1" x14ac:dyDescent="0.35">
      <c r="A75" s="8"/>
      <c r="B75" s="8"/>
      <c r="C75" s="8"/>
      <c r="D75" s="8"/>
      <c r="E75" s="8"/>
      <c r="F75" s="8"/>
      <c r="G75" s="8"/>
    </row>
    <row r="76" spans="1:7" ht="14.5" hidden="1" x14ac:dyDescent="0.35">
      <c r="A76" s="8"/>
      <c r="B76" s="8"/>
      <c r="C76" s="8"/>
      <c r="D76" s="8"/>
      <c r="E76" s="8"/>
      <c r="F76" s="8"/>
      <c r="G76" s="8"/>
    </row>
    <row r="77" spans="1:7" ht="14.5" hidden="1" x14ac:dyDescent="0.35">
      <c r="A77" s="8"/>
      <c r="B77" s="8"/>
      <c r="C77" s="8"/>
      <c r="D77" s="8"/>
      <c r="E77" s="8"/>
      <c r="F77" s="8"/>
      <c r="G77" s="8"/>
    </row>
    <row r="78" spans="1:7" ht="14.5" hidden="1" x14ac:dyDescent="0.35">
      <c r="A78" s="8"/>
      <c r="B78" s="8"/>
      <c r="C78" s="8"/>
      <c r="D78" s="8"/>
      <c r="E78" s="8"/>
      <c r="F78" s="8"/>
      <c r="G78" s="8"/>
    </row>
    <row r="79" spans="1:7" ht="14.5" hidden="1" x14ac:dyDescent="0.35">
      <c r="A79" s="8"/>
      <c r="B79" s="8"/>
      <c r="C79" s="8"/>
      <c r="D79" s="8"/>
      <c r="E79" s="8"/>
      <c r="F79" s="8"/>
      <c r="G79" s="8"/>
    </row>
    <row r="80" spans="1:7" ht="14.5" hidden="1" x14ac:dyDescent="0.35">
      <c r="A80" s="8"/>
      <c r="B80" s="8"/>
      <c r="C80" s="8"/>
      <c r="D80" s="8"/>
      <c r="E80" s="8"/>
      <c r="F80" s="8"/>
      <c r="G80" s="8"/>
    </row>
    <row r="81" spans="1:7" ht="14.5" hidden="1" x14ac:dyDescent="0.35">
      <c r="A81" s="8"/>
      <c r="B81" s="8"/>
      <c r="C81" s="8"/>
      <c r="D81" s="8"/>
      <c r="E81" s="8"/>
      <c r="F81" s="8"/>
      <c r="G81" s="8"/>
    </row>
    <row r="82" spans="1:7" ht="14.5" hidden="1" x14ac:dyDescent="0.35">
      <c r="A82" s="8"/>
      <c r="B82" s="8"/>
      <c r="C82" s="8"/>
      <c r="D82" s="8"/>
      <c r="E82" s="8"/>
      <c r="F82" s="8"/>
      <c r="G82" s="8"/>
    </row>
    <row r="83" spans="1:7" ht="14.5" hidden="1" x14ac:dyDescent="0.35"/>
    <row r="84" spans="1:7" ht="14.5" hidden="1" x14ac:dyDescent="0.35"/>
    <row r="85" spans="1:7" ht="14.5" hidden="1" x14ac:dyDescent="0.35"/>
    <row r="86" spans="1:7" ht="14.5" hidden="1" x14ac:dyDescent="0.35"/>
    <row r="87" spans="1:7" ht="14.5" hidden="1" x14ac:dyDescent="0.35"/>
    <row r="88" spans="1:7" ht="14.5" hidden="1" x14ac:dyDescent="0.35"/>
    <row r="89" spans="1:7" ht="14.5" hidden="1" x14ac:dyDescent="0.35"/>
    <row r="90" spans="1:7" ht="14.5" hidden="1" x14ac:dyDescent="0.35"/>
    <row r="91" spans="1:7" ht="14.5" hidden="1" x14ac:dyDescent="0.35"/>
    <row r="92" spans="1:7" ht="14.5" hidden="1" x14ac:dyDescent="0.35"/>
    <row r="93" spans="1:7" ht="14.5" hidden="1" x14ac:dyDescent="0.35"/>
    <row r="94" spans="1:7" ht="14.5" hidden="1" x14ac:dyDescent="0.35"/>
    <row r="95" spans="1:7" ht="14.5" hidden="1" x14ac:dyDescent="0.35"/>
    <row r="96" spans="1:7" ht="14.5" hidden="1" x14ac:dyDescent="0.35"/>
    <row r="97" ht="14.5" hidden="1" x14ac:dyDescent="0.35"/>
    <row r="98" ht="14.5" hidden="1" x14ac:dyDescent="0.35"/>
    <row r="99" ht="14.5" hidden="1" x14ac:dyDescent="0.35"/>
    <row r="100" ht="14.5" hidden="1" x14ac:dyDescent="0.35"/>
    <row r="101" ht="14.5" hidden="1" x14ac:dyDescent="0.35"/>
    <row r="102" ht="14.5" hidden="1" x14ac:dyDescent="0.35"/>
    <row r="103" ht="14.5" hidden="1" x14ac:dyDescent="0.35"/>
    <row r="104" ht="14.5" hidden="1" x14ac:dyDescent="0.35"/>
    <row r="105" ht="14.5" hidden="1" x14ac:dyDescent="0.35"/>
    <row r="106" ht="14.5" hidden="1" x14ac:dyDescent="0.35"/>
    <row r="107" ht="14.5" hidden="1" x14ac:dyDescent="0.35"/>
    <row r="108" ht="14.5" hidden="1" x14ac:dyDescent="0.35"/>
    <row r="109" ht="14.5" hidden="1" x14ac:dyDescent="0.35"/>
    <row r="110" ht="14.5" hidden="1" x14ac:dyDescent="0.35"/>
    <row r="111" ht="14.5" hidden="1" x14ac:dyDescent="0.35"/>
    <row r="112" ht="14.5" hidden="1" x14ac:dyDescent="0.35"/>
    <row r="113" ht="14.5" hidden="1" x14ac:dyDescent="0.35"/>
    <row r="114" ht="14.5" hidden="1" x14ac:dyDescent="0.35"/>
    <row r="115" ht="14.5" hidden="1" x14ac:dyDescent="0.35"/>
    <row r="116" ht="15" hidden="1" customHeight="1" x14ac:dyDescent="0.35"/>
    <row r="117" ht="15" hidden="1" customHeight="1" x14ac:dyDescent="0.35"/>
    <row r="118" ht="15" hidden="1" customHeight="1" x14ac:dyDescent="0.35"/>
    <row r="119" ht="15" hidden="1" customHeight="1" x14ac:dyDescent="0.35"/>
    <row r="120" ht="15" hidden="1" customHeight="1" x14ac:dyDescent="0.35"/>
    <row r="121" ht="15" hidden="1" customHeight="1" x14ac:dyDescent="0.35"/>
    <row r="122" ht="15" hidden="1" customHeight="1" x14ac:dyDescent="0.35"/>
    <row r="123" ht="15" hidden="1" customHeight="1" x14ac:dyDescent="0.35"/>
    <row r="124" ht="15" hidden="1" customHeight="1" x14ac:dyDescent="0.35"/>
    <row r="125" ht="15" hidden="1" customHeight="1" x14ac:dyDescent="0.35"/>
    <row r="126" ht="15" hidden="1" customHeight="1" x14ac:dyDescent="0.35"/>
    <row r="127" ht="15" hidden="1" customHeight="1" x14ac:dyDescent="0.35"/>
    <row r="128" ht="15" hidden="1" customHeight="1" x14ac:dyDescent="0.35"/>
    <row r="129" ht="15" hidden="1" customHeight="1" x14ac:dyDescent="0.35"/>
    <row r="130" ht="15" hidden="1" customHeight="1" x14ac:dyDescent="0.35"/>
    <row r="131" ht="15" hidden="1" customHeight="1" x14ac:dyDescent="0.35"/>
    <row r="132" ht="15" hidden="1" customHeight="1" x14ac:dyDescent="0.35"/>
    <row r="133" ht="15" hidden="1" customHeight="1" x14ac:dyDescent="0.35"/>
    <row r="134" ht="15" hidden="1" customHeight="1" x14ac:dyDescent="0.35"/>
    <row r="135" ht="15" hidden="1" customHeight="1" x14ac:dyDescent="0.35"/>
    <row r="136" ht="15" hidden="1" customHeight="1" x14ac:dyDescent="0.35"/>
    <row r="137" ht="15" hidden="1" customHeight="1" x14ac:dyDescent="0.35"/>
    <row r="138" ht="15" hidden="1" customHeight="1" x14ac:dyDescent="0.35"/>
    <row r="139" ht="15" hidden="1" customHeight="1" x14ac:dyDescent="0.35"/>
    <row r="140" ht="15" hidden="1" customHeight="1" x14ac:dyDescent="0.35"/>
    <row r="141" ht="15" hidden="1" customHeight="1" x14ac:dyDescent="0.35"/>
    <row r="142" ht="15" hidden="1" customHeight="1" x14ac:dyDescent="0.35"/>
    <row r="143" ht="15" hidden="1" customHeight="1" x14ac:dyDescent="0.35"/>
    <row r="144" ht="15" hidden="1" customHeight="1" x14ac:dyDescent="0.35"/>
    <row r="145" ht="15" hidden="1" customHeight="1" x14ac:dyDescent="0.35"/>
    <row r="146" ht="15" hidden="1" customHeight="1" x14ac:dyDescent="0.35"/>
    <row r="147" ht="15" hidden="1" customHeight="1" x14ac:dyDescent="0.35"/>
    <row r="148" ht="15" hidden="1" customHeight="1" x14ac:dyDescent="0.35"/>
    <row r="149" ht="15" hidden="1" customHeight="1" x14ac:dyDescent="0.35"/>
    <row r="150" ht="15" hidden="1" customHeight="1" x14ac:dyDescent="0.35"/>
    <row r="151" ht="15" hidden="1" customHeight="1" x14ac:dyDescent="0.35"/>
    <row r="152" ht="15" hidden="1" customHeight="1" x14ac:dyDescent="0.35"/>
    <row r="153" ht="15" hidden="1" customHeight="1" x14ac:dyDescent="0.35"/>
    <row r="154" ht="15" hidden="1" customHeight="1" x14ac:dyDescent="0.35"/>
    <row r="155" ht="15" hidden="1" customHeight="1" x14ac:dyDescent="0.35"/>
    <row r="156" ht="15" hidden="1" customHeight="1" x14ac:dyDescent="0.35"/>
    <row r="157" ht="15" hidden="1" customHeight="1" x14ac:dyDescent="0.35"/>
    <row r="158" ht="15" hidden="1" customHeight="1" x14ac:dyDescent="0.35"/>
    <row r="159" ht="15" hidden="1" customHeight="1" x14ac:dyDescent="0.35"/>
    <row r="160" ht="15" hidden="1" customHeight="1" x14ac:dyDescent="0.35"/>
    <row r="161" ht="15" hidden="1" customHeight="1" x14ac:dyDescent="0.35"/>
    <row r="162" ht="15" hidden="1" customHeight="1" x14ac:dyDescent="0.35"/>
    <row r="163" ht="15" hidden="1" customHeight="1" x14ac:dyDescent="0.35"/>
    <row r="164" ht="15" hidden="1" customHeight="1" x14ac:dyDescent="0.35"/>
    <row r="165" ht="15" hidden="1" customHeight="1" x14ac:dyDescent="0.35"/>
    <row r="166" ht="15" hidden="1" customHeight="1" x14ac:dyDescent="0.35"/>
    <row r="167" ht="15" hidden="1" customHeight="1" x14ac:dyDescent="0.35"/>
    <row r="168" ht="15" hidden="1" customHeight="1" x14ac:dyDescent="0.35"/>
    <row r="169" ht="15" hidden="1" customHeight="1" x14ac:dyDescent="0.35"/>
    <row r="170" ht="15" hidden="1" customHeight="1" x14ac:dyDescent="0.35"/>
    <row r="171" ht="15" hidden="1" customHeight="1" x14ac:dyDescent="0.35"/>
    <row r="172" ht="15" hidden="1" customHeight="1" x14ac:dyDescent="0.35"/>
    <row r="173" ht="15" hidden="1" customHeight="1" x14ac:dyDescent="0.35"/>
    <row r="174" ht="15" hidden="1" customHeight="1" x14ac:dyDescent="0.35"/>
    <row r="175" ht="15" hidden="1" customHeight="1" x14ac:dyDescent="0.35"/>
    <row r="176" ht="15" hidden="1" customHeight="1" x14ac:dyDescent="0.35"/>
    <row r="177" ht="15" hidden="1" customHeight="1" x14ac:dyDescent="0.35"/>
    <row r="178" ht="15" hidden="1" customHeight="1" x14ac:dyDescent="0.35"/>
    <row r="179" ht="15" hidden="1" customHeight="1" x14ac:dyDescent="0.35"/>
    <row r="180" ht="15" hidden="1" customHeight="1" x14ac:dyDescent="0.35"/>
    <row r="181" ht="15" hidden="1" customHeight="1" x14ac:dyDescent="0.35"/>
    <row r="182" ht="15" hidden="1" customHeight="1" x14ac:dyDescent="0.35"/>
    <row r="183" ht="15" hidden="1" customHeight="1" x14ac:dyDescent="0.35"/>
    <row r="184" ht="15" hidden="1" customHeight="1" x14ac:dyDescent="0.35"/>
    <row r="185" ht="15" hidden="1" customHeight="1" x14ac:dyDescent="0.35"/>
    <row r="186" ht="15" hidden="1" customHeight="1" x14ac:dyDescent="0.35"/>
    <row r="187" ht="15" hidden="1" customHeight="1" x14ac:dyDescent="0.35"/>
    <row r="188" ht="15" hidden="1" customHeight="1" x14ac:dyDescent="0.35"/>
    <row r="189" ht="15" hidden="1" customHeight="1" x14ac:dyDescent="0.35"/>
    <row r="190" ht="15" hidden="1" customHeight="1" x14ac:dyDescent="0.35"/>
    <row r="191" ht="15" hidden="1" customHeight="1" x14ac:dyDescent="0.35"/>
    <row r="192" ht="15" hidden="1" customHeight="1" x14ac:dyDescent="0.35"/>
    <row r="193" ht="15" hidden="1" customHeight="1" x14ac:dyDescent="0.35"/>
    <row r="194" ht="15" hidden="1" customHeight="1" x14ac:dyDescent="0.35"/>
    <row r="195" ht="15" hidden="1" customHeight="1" x14ac:dyDescent="0.35"/>
    <row r="196" ht="15" hidden="1" customHeight="1" x14ac:dyDescent="0.35"/>
    <row r="197" ht="15" hidden="1" customHeight="1" x14ac:dyDescent="0.35"/>
    <row r="198" ht="15" hidden="1" customHeight="1" x14ac:dyDescent="0.35"/>
    <row r="199" ht="15" hidden="1" customHeight="1" x14ac:dyDescent="0.35"/>
    <row r="200" ht="15" hidden="1" customHeight="1" x14ac:dyDescent="0.35"/>
    <row r="201" ht="15" hidden="1" customHeight="1" x14ac:dyDescent="0.35"/>
    <row r="202" ht="15" hidden="1" customHeight="1" x14ac:dyDescent="0.35"/>
    <row r="203" ht="15" hidden="1" customHeight="1" x14ac:dyDescent="0.35"/>
    <row r="204" ht="15" hidden="1" customHeight="1" x14ac:dyDescent="0.35"/>
    <row r="205" ht="15" hidden="1" customHeight="1" x14ac:dyDescent="0.35"/>
    <row r="206" ht="15" hidden="1" customHeight="1" x14ac:dyDescent="0.35"/>
    <row r="207" ht="15" hidden="1" customHeight="1" x14ac:dyDescent="0.35"/>
    <row r="208" ht="15" hidden="1" customHeight="1" x14ac:dyDescent="0.35"/>
    <row r="209" ht="15" hidden="1" customHeight="1" x14ac:dyDescent="0.35"/>
  </sheetData>
  <sheetProtection formatCells="0" formatColumns="0" formatRows="0" insertColumns="0" insertRows="0" insertHyperlinks="0" deleteColumns="0" deleteRows="0" sort="0" autoFilter="0" pivotTables="0"/>
  <mergeCells count="53">
    <mergeCell ref="B27:C27"/>
    <mergeCell ref="A38:G38"/>
    <mergeCell ref="A36:D36"/>
    <mergeCell ref="A71:E71"/>
    <mergeCell ref="B58:E58"/>
    <mergeCell ref="B59:E59"/>
    <mergeCell ref="B61:E61"/>
    <mergeCell ref="B62:E62"/>
    <mergeCell ref="A47:D47"/>
    <mergeCell ref="A48:D48"/>
    <mergeCell ref="A49:D49"/>
    <mergeCell ref="A50:D50"/>
    <mergeCell ref="E65:G65"/>
    <mergeCell ref="E67:G67"/>
    <mergeCell ref="A41:E41"/>
    <mergeCell ref="A42:D42"/>
    <mergeCell ref="A14:B14"/>
    <mergeCell ref="D14:G14"/>
    <mergeCell ref="A16:G16"/>
    <mergeCell ref="A17:D17"/>
    <mergeCell ref="B26:C26"/>
    <mergeCell ref="A39:D39"/>
    <mergeCell ref="D11:E11"/>
    <mergeCell ref="A1:A3"/>
    <mergeCell ref="B1:E1"/>
    <mergeCell ref="B2:E2"/>
    <mergeCell ref="B3:E3"/>
    <mergeCell ref="A4:G4"/>
    <mergeCell ref="B5:E5"/>
    <mergeCell ref="D6:G6"/>
    <mergeCell ref="D7:G7"/>
    <mergeCell ref="D8:E8"/>
    <mergeCell ref="D10:E10"/>
    <mergeCell ref="D9:E9"/>
    <mergeCell ref="D12:G12"/>
    <mergeCell ref="A13:B13"/>
    <mergeCell ref="D13:G13"/>
    <mergeCell ref="A8:B8"/>
    <mergeCell ref="A10:B10"/>
    <mergeCell ref="A11:B11"/>
    <mergeCell ref="A52:A54"/>
    <mergeCell ref="B52:F54"/>
    <mergeCell ref="A29:D29"/>
    <mergeCell ref="A30:D30"/>
    <mergeCell ref="A31:D31"/>
    <mergeCell ref="A32:D32"/>
    <mergeCell ref="A33:D33"/>
    <mergeCell ref="A34:D34"/>
    <mergeCell ref="A35:D35"/>
    <mergeCell ref="A43:D43"/>
    <mergeCell ref="A44:D44"/>
    <mergeCell ref="A45:D45"/>
    <mergeCell ref="A46:D46"/>
  </mergeCells>
  <dataValidations count="9">
    <dataValidation type="whole" allowBlank="1" showInputMessage="1" showErrorMessage="1" sqref="A23" xr:uid="{192C2ADF-F4BA-49CE-B0A1-17AE3B1D38CE}">
      <formula1>2022</formula1>
      <formula2>2030</formula2>
    </dataValidation>
    <dataValidation type="whole" allowBlank="1" showInputMessage="1" showErrorMessage="1" sqref="G5" xr:uid="{4FF6F57E-66F5-43E4-84B9-8E6A6310DFAD}">
      <formula1>1111</formula1>
      <formula2>999999999</formula2>
    </dataValidation>
    <dataValidation type="decimal" operator="lessThan" allowBlank="1" showInputMessage="1" showErrorMessage="1" sqref="F1:F2" xr:uid="{562986F4-E1E9-4B05-9064-F0F0DADD0BB6}">
      <formula1>0</formula1>
    </dataValidation>
    <dataValidation type="decimal" operator="lessThan" showInputMessage="1" sqref="G1" xr:uid="{22A75523-DEF9-410C-9C55-00B5CCE71AFC}">
      <formula1>0</formula1>
    </dataValidation>
    <dataValidation operator="lessThan" allowBlank="1" showInputMessage="1" showErrorMessage="1" sqref="F3 G2:G3 B1:B3" xr:uid="{EE1E4B26-AD0D-46D1-92B5-494554086EC7}"/>
    <dataValidation allowBlank="1" showDropDown="1" showInputMessage="1" showErrorMessage="1" sqref="E27" xr:uid="{FB0C3783-BB85-4F80-9C76-B2BAEE26271F}"/>
    <dataValidation type="list" allowBlank="1" showInputMessage="1" showErrorMessage="1" sqref="D9" xr:uid="{77C7FE5E-4E50-4DF0-A5F2-41B81596442A}">
      <formula1>"Por Toma,Por renuncia o remoción"</formula1>
    </dataValidation>
    <dataValidation type="whole" allowBlank="1" showInputMessage="1" showErrorMessage="1" sqref="G9" xr:uid="{DD812F4D-C917-4C07-8EEF-3755DEBA5665}">
      <formula1>0</formula1>
      <formula2>4</formula2>
    </dataValidation>
    <dataValidation type="list" allowBlank="1" showInputMessage="1" showErrorMessage="1" sqref="D6:G6" xr:uid="{3C8321F3-1D53-4341-A2FB-23AEE72A58CF}">
      <formula1>"ENTIDAD PROMOTORA DE SALUD - EPS, ENTIDAD ADAPTADA AL SISTEMA - EAS"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34A4-9A70-4732-91C2-B708FD70C3F5}">
  <sheetPr>
    <tabColor theme="8" tint="0.79998168889431442"/>
  </sheetPr>
  <dimension ref="B2:F45"/>
  <sheetViews>
    <sheetView showOutlineSymbols="0" topLeftCell="B25" zoomScale="112" zoomScaleNormal="112" workbookViewId="0">
      <selection activeCell="D32" sqref="D32"/>
    </sheetView>
  </sheetViews>
  <sheetFormatPr baseColWidth="10" defaultColWidth="11.453125" defaultRowHeight="14.5" x14ac:dyDescent="0.35"/>
  <cols>
    <col min="1" max="1" width="3.6328125" style="1" customWidth="1"/>
    <col min="2" max="2" width="5.90625" style="1" customWidth="1"/>
    <col min="3" max="3" width="27.6328125" style="1" customWidth="1"/>
    <col min="4" max="4" width="56.90625" style="1" customWidth="1"/>
    <col min="5" max="5" width="65.90625" style="1" customWidth="1"/>
    <col min="6" max="6" width="44.54296875" style="1" customWidth="1"/>
    <col min="7" max="16384" width="11.453125" style="1"/>
  </cols>
  <sheetData>
    <row r="2" spans="2:6" ht="18" customHeight="1" x14ac:dyDescent="0.35">
      <c r="B2" s="217" t="s">
        <v>0</v>
      </c>
      <c r="C2" s="217"/>
      <c r="D2" s="217"/>
      <c r="E2" s="217"/>
      <c r="F2" s="217"/>
    </row>
    <row r="3" spans="2:6" ht="28.5" customHeight="1" x14ac:dyDescent="0.35">
      <c r="B3" s="135">
        <v>1</v>
      </c>
      <c r="C3" s="211" t="s">
        <v>1</v>
      </c>
      <c r="D3" s="211"/>
      <c r="E3" s="212" t="s">
        <v>2</v>
      </c>
      <c r="F3" s="212"/>
    </row>
    <row r="4" spans="2:6" x14ac:dyDescent="0.35">
      <c r="B4" s="134">
        <v>2</v>
      </c>
      <c r="C4" s="213" t="s">
        <v>3</v>
      </c>
      <c r="D4" s="214"/>
      <c r="E4" s="215" t="s">
        <v>4</v>
      </c>
      <c r="F4" s="216"/>
    </row>
    <row r="5" spans="2:6" x14ac:dyDescent="0.35">
      <c r="B5" s="135">
        <v>3</v>
      </c>
      <c r="C5" s="211" t="s">
        <v>5</v>
      </c>
      <c r="D5" s="211"/>
      <c r="E5" s="212" t="s">
        <v>6</v>
      </c>
      <c r="F5" s="212"/>
    </row>
    <row r="6" spans="2:6" x14ac:dyDescent="0.35">
      <c r="B6" s="135">
        <v>4</v>
      </c>
      <c r="C6" s="211" t="s">
        <v>7</v>
      </c>
      <c r="D6" s="211"/>
      <c r="E6" s="212" t="s">
        <v>8</v>
      </c>
      <c r="F6" s="212"/>
    </row>
    <row r="7" spans="2:6" ht="43.5" customHeight="1" x14ac:dyDescent="0.35">
      <c r="B7" s="135">
        <v>5</v>
      </c>
      <c r="C7" s="213" t="s">
        <v>9</v>
      </c>
      <c r="D7" s="214"/>
      <c r="E7" s="215" t="s">
        <v>10</v>
      </c>
      <c r="F7" s="216"/>
    </row>
    <row r="8" spans="2:6" ht="59.25" customHeight="1" x14ac:dyDescent="0.35">
      <c r="B8" s="135">
        <v>6</v>
      </c>
      <c r="C8" s="132" t="s">
        <v>11</v>
      </c>
      <c r="D8" s="133"/>
      <c r="E8" s="215" t="s">
        <v>12</v>
      </c>
      <c r="F8" s="216"/>
    </row>
    <row r="9" spans="2:6" x14ac:dyDescent="0.35">
      <c r="B9" s="135">
        <v>7</v>
      </c>
      <c r="C9" s="211" t="s">
        <v>13</v>
      </c>
      <c r="D9" s="211"/>
      <c r="E9" s="212" t="s">
        <v>14</v>
      </c>
      <c r="F9" s="212"/>
    </row>
    <row r="10" spans="2:6" x14ac:dyDescent="0.35">
      <c r="B10" s="135">
        <v>8</v>
      </c>
      <c r="C10" s="211" t="s">
        <v>15</v>
      </c>
      <c r="D10" s="211"/>
      <c r="E10" s="212" t="s">
        <v>16</v>
      </c>
      <c r="F10" s="212"/>
    </row>
    <row r="11" spans="2:6" x14ac:dyDescent="0.35">
      <c r="B11" s="135">
        <v>9</v>
      </c>
      <c r="C11" s="211" t="s">
        <v>17</v>
      </c>
      <c r="D11" s="211"/>
      <c r="E11" s="212" t="s">
        <v>18</v>
      </c>
      <c r="F11" s="212"/>
    </row>
    <row r="12" spans="2:6" ht="30" customHeight="1" x14ac:dyDescent="0.35">
      <c r="B12" s="135">
        <v>10</v>
      </c>
      <c r="C12" s="213" t="s">
        <v>19</v>
      </c>
      <c r="D12" s="214"/>
      <c r="E12" s="215" t="s">
        <v>20</v>
      </c>
      <c r="F12" s="216"/>
    </row>
    <row r="13" spans="2:6" x14ac:dyDescent="0.35">
      <c r="B13" s="135">
        <v>11</v>
      </c>
      <c r="C13" s="213" t="s">
        <v>21</v>
      </c>
      <c r="D13" s="214"/>
      <c r="E13" s="215" t="s">
        <v>22</v>
      </c>
      <c r="F13" s="216"/>
    </row>
    <row r="14" spans="2:6" ht="23.25" customHeight="1" x14ac:dyDescent="0.35">
      <c r="B14" s="127">
        <v>12</v>
      </c>
      <c r="C14" s="223" t="s">
        <v>23</v>
      </c>
      <c r="D14" s="224"/>
      <c r="E14" s="225" t="s">
        <v>24</v>
      </c>
      <c r="F14" s="226"/>
    </row>
    <row r="15" spans="2:6" ht="28" x14ac:dyDescent="0.35">
      <c r="B15" s="221">
        <v>13</v>
      </c>
      <c r="C15" s="211" t="s">
        <v>25</v>
      </c>
      <c r="D15" s="130" t="s">
        <v>26</v>
      </c>
      <c r="E15" s="131" t="s">
        <v>27</v>
      </c>
      <c r="F15" s="212" t="s">
        <v>28</v>
      </c>
    </row>
    <row r="16" spans="2:6" ht="53.25" customHeight="1" x14ac:dyDescent="0.35">
      <c r="B16" s="221"/>
      <c r="C16" s="211"/>
      <c r="D16" s="130" t="s">
        <v>29</v>
      </c>
      <c r="E16" s="2" t="s">
        <v>30</v>
      </c>
      <c r="F16" s="222"/>
    </row>
    <row r="17" spans="2:6" ht="60.75" customHeight="1" x14ac:dyDescent="0.35">
      <c r="B17" s="221"/>
      <c r="C17" s="211"/>
      <c r="D17" s="130" t="s">
        <v>31</v>
      </c>
      <c r="E17" s="2" t="s">
        <v>32</v>
      </c>
      <c r="F17" s="222"/>
    </row>
    <row r="18" spans="2:6" ht="66.75" customHeight="1" x14ac:dyDescent="0.35">
      <c r="B18" s="221"/>
      <c r="C18" s="211"/>
      <c r="D18" s="130" t="s">
        <v>33</v>
      </c>
      <c r="E18" s="2" t="s">
        <v>34</v>
      </c>
      <c r="F18" s="222"/>
    </row>
    <row r="19" spans="2:6" ht="66.75" customHeight="1" x14ac:dyDescent="0.35">
      <c r="B19" s="221"/>
      <c r="C19" s="211"/>
      <c r="D19" s="130" t="s">
        <v>35</v>
      </c>
      <c r="E19" s="215" t="s">
        <v>36</v>
      </c>
      <c r="F19" s="216"/>
    </row>
    <row r="20" spans="2:6" ht="66.75" customHeight="1" x14ac:dyDescent="0.35">
      <c r="B20" s="221"/>
      <c r="C20" s="211"/>
      <c r="D20" s="130" t="s">
        <v>37</v>
      </c>
      <c r="E20" s="215" t="s">
        <v>38</v>
      </c>
      <c r="F20" s="216"/>
    </row>
    <row r="21" spans="2:6" ht="66.75" customHeight="1" x14ac:dyDescent="0.35">
      <c r="B21" s="221"/>
      <c r="C21" s="211"/>
      <c r="D21" s="130" t="s">
        <v>39</v>
      </c>
      <c r="E21" s="215" t="s">
        <v>40</v>
      </c>
      <c r="F21" s="216"/>
    </row>
    <row r="22" spans="2:6" ht="66.75" customHeight="1" x14ac:dyDescent="0.35">
      <c r="B22" s="221"/>
      <c r="C22" s="211"/>
      <c r="D22" s="130" t="s">
        <v>41</v>
      </c>
      <c r="E22" s="215" t="s">
        <v>42</v>
      </c>
      <c r="F22" s="216"/>
    </row>
    <row r="23" spans="2:6" ht="66.75" customHeight="1" x14ac:dyDescent="0.35">
      <c r="B23" s="221"/>
      <c r="C23" s="211"/>
      <c r="D23" s="130" t="s">
        <v>35</v>
      </c>
      <c r="E23" s="215" t="s">
        <v>43</v>
      </c>
      <c r="F23" s="216"/>
    </row>
    <row r="24" spans="2:6" ht="262.5" customHeight="1" x14ac:dyDescent="0.35">
      <c r="B24" s="221"/>
      <c r="C24" s="211"/>
      <c r="D24" s="130" t="s">
        <v>44</v>
      </c>
      <c r="E24" s="215" t="s">
        <v>45</v>
      </c>
      <c r="F24" s="216"/>
    </row>
    <row r="25" spans="2:6" ht="58.5" customHeight="1" x14ac:dyDescent="0.35">
      <c r="B25" s="221"/>
      <c r="C25" s="211"/>
      <c r="D25" s="130" t="s">
        <v>46</v>
      </c>
      <c r="E25" s="215" t="s">
        <v>47</v>
      </c>
      <c r="F25" s="216"/>
    </row>
    <row r="26" spans="2:6" ht="32.25" customHeight="1" x14ac:dyDescent="0.35">
      <c r="B26" s="221"/>
      <c r="C26" s="211"/>
      <c r="D26" s="130" t="s">
        <v>48</v>
      </c>
      <c r="E26" s="215" t="s">
        <v>49</v>
      </c>
      <c r="F26" s="216"/>
    </row>
    <row r="27" spans="2:6" ht="32.25" customHeight="1" x14ac:dyDescent="0.35">
      <c r="B27" s="204">
        <v>14</v>
      </c>
      <c r="C27" s="207" t="s">
        <v>50</v>
      </c>
      <c r="D27" s="130" t="s">
        <v>51</v>
      </c>
      <c r="E27" s="129" t="s">
        <v>52</v>
      </c>
      <c r="F27" s="210" t="s">
        <v>53</v>
      </c>
    </row>
    <row r="28" spans="2:6" ht="32.25" customHeight="1" x14ac:dyDescent="0.35">
      <c r="B28" s="205"/>
      <c r="C28" s="208"/>
      <c r="D28" s="130" t="s">
        <v>54</v>
      </c>
      <c r="E28" s="129" t="s">
        <v>55</v>
      </c>
      <c r="F28" s="210"/>
    </row>
    <row r="29" spans="2:6" ht="32.25" customHeight="1" x14ac:dyDescent="0.35">
      <c r="B29" s="205"/>
      <c r="C29" s="208"/>
      <c r="D29" s="130" t="s">
        <v>56</v>
      </c>
      <c r="E29" s="129" t="s">
        <v>57</v>
      </c>
      <c r="F29" s="210"/>
    </row>
    <row r="30" spans="2:6" ht="32.25" customHeight="1" x14ac:dyDescent="0.35">
      <c r="B30" s="205"/>
      <c r="C30" s="208"/>
      <c r="D30" s="130" t="s">
        <v>58</v>
      </c>
      <c r="E30" s="129" t="s">
        <v>59</v>
      </c>
      <c r="F30" s="210"/>
    </row>
    <row r="31" spans="2:6" ht="32.25" customHeight="1" x14ac:dyDescent="0.35">
      <c r="B31" s="205"/>
      <c r="C31" s="208"/>
      <c r="D31" s="130" t="s">
        <v>60</v>
      </c>
      <c r="E31" s="129" t="s">
        <v>61</v>
      </c>
      <c r="F31" s="210"/>
    </row>
    <row r="32" spans="2:6" ht="32.25" customHeight="1" x14ac:dyDescent="0.35">
      <c r="B32" s="205"/>
      <c r="C32" s="208"/>
      <c r="D32" s="130" t="s">
        <v>62</v>
      </c>
      <c r="E32" s="128" t="s">
        <v>63</v>
      </c>
      <c r="F32" s="210"/>
    </row>
    <row r="33" spans="2:6" ht="32.25" customHeight="1" x14ac:dyDescent="0.35">
      <c r="B33" s="206"/>
      <c r="C33" s="209"/>
      <c r="D33" s="130" t="s">
        <v>64</v>
      </c>
      <c r="E33" s="128" t="s">
        <v>65</v>
      </c>
      <c r="F33" s="210"/>
    </row>
    <row r="34" spans="2:6" ht="30" customHeight="1" x14ac:dyDescent="0.35">
      <c r="B34" s="204">
        <v>15</v>
      </c>
      <c r="C34" s="218" t="s">
        <v>66</v>
      </c>
      <c r="D34" s="130" t="s">
        <v>67</v>
      </c>
      <c r="E34" s="215" t="s">
        <v>68</v>
      </c>
      <c r="F34" s="216"/>
    </row>
    <row r="35" spans="2:6" ht="47.25" customHeight="1" x14ac:dyDescent="0.35">
      <c r="B35" s="205"/>
      <c r="C35" s="219"/>
      <c r="D35" s="130" t="s">
        <v>69</v>
      </c>
      <c r="E35" s="128" t="s">
        <v>70</v>
      </c>
      <c r="F35" s="210" t="s">
        <v>53</v>
      </c>
    </row>
    <row r="36" spans="2:6" ht="63" customHeight="1" x14ac:dyDescent="0.35">
      <c r="B36" s="205"/>
      <c r="C36" s="219"/>
      <c r="D36" s="130" t="s">
        <v>71</v>
      </c>
      <c r="E36" s="128" t="s">
        <v>72</v>
      </c>
      <c r="F36" s="210"/>
    </row>
    <row r="37" spans="2:6" ht="95.25" customHeight="1" x14ac:dyDescent="0.35">
      <c r="B37" s="205"/>
      <c r="C37" s="219"/>
      <c r="D37" s="130" t="s">
        <v>73</v>
      </c>
      <c r="E37" s="128" t="s">
        <v>74</v>
      </c>
      <c r="F37" s="210"/>
    </row>
    <row r="38" spans="2:6" ht="72.75" customHeight="1" x14ac:dyDescent="0.35">
      <c r="B38" s="205"/>
      <c r="C38" s="219"/>
      <c r="D38" s="130" t="s">
        <v>75</v>
      </c>
      <c r="E38" s="128" t="s">
        <v>76</v>
      </c>
      <c r="F38" s="210"/>
    </row>
    <row r="39" spans="2:6" ht="78.75" customHeight="1" x14ac:dyDescent="0.35">
      <c r="B39" s="205"/>
      <c r="C39" s="219"/>
      <c r="D39" s="130" t="s">
        <v>77</v>
      </c>
      <c r="E39" s="128" t="s">
        <v>78</v>
      </c>
      <c r="F39" s="210"/>
    </row>
    <row r="40" spans="2:6" ht="28" x14ac:dyDescent="0.35">
      <c r="B40" s="205"/>
      <c r="C40" s="219"/>
      <c r="D40" s="130" t="s">
        <v>79</v>
      </c>
      <c r="E40" s="215" t="s">
        <v>80</v>
      </c>
      <c r="F40" s="216"/>
    </row>
    <row r="41" spans="2:6" ht="24" customHeight="1" x14ac:dyDescent="0.35">
      <c r="B41" s="205"/>
      <c r="C41" s="219"/>
      <c r="D41" s="130" t="s">
        <v>81</v>
      </c>
      <c r="E41" s="215" t="s">
        <v>82</v>
      </c>
      <c r="F41" s="216"/>
    </row>
    <row r="42" spans="2:6" ht="26.25" customHeight="1" x14ac:dyDescent="0.35">
      <c r="B42" s="206"/>
      <c r="C42" s="220"/>
      <c r="D42" s="73" t="s">
        <v>83</v>
      </c>
      <c r="E42" s="215" t="s">
        <v>84</v>
      </c>
      <c r="F42" s="216"/>
    </row>
    <row r="43" spans="2:6" ht="27" customHeight="1" x14ac:dyDescent="0.35">
      <c r="B43" s="135">
        <v>16</v>
      </c>
      <c r="C43" s="211" t="s">
        <v>85</v>
      </c>
      <c r="D43" s="211"/>
      <c r="E43" s="215" t="s">
        <v>86</v>
      </c>
      <c r="F43" s="216"/>
    </row>
    <row r="44" spans="2:6" ht="28.5" customHeight="1" x14ac:dyDescent="0.35">
      <c r="B44" s="135">
        <v>17</v>
      </c>
      <c r="C44" s="211" t="s">
        <v>87</v>
      </c>
      <c r="D44" s="211"/>
      <c r="E44" s="215" t="s">
        <v>88</v>
      </c>
      <c r="F44" s="216"/>
    </row>
    <row r="45" spans="2:6" ht="30" customHeight="1" x14ac:dyDescent="0.35">
      <c r="B45" s="135">
        <v>18</v>
      </c>
      <c r="C45" s="211" t="s">
        <v>89</v>
      </c>
      <c r="D45" s="211"/>
      <c r="E45" s="215" t="s">
        <v>90</v>
      </c>
      <c r="F45" s="216"/>
    </row>
  </sheetData>
  <mergeCells count="51">
    <mergeCell ref="E43:F43"/>
    <mergeCell ref="C44:D44"/>
    <mergeCell ref="E44:F44"/>
    <mergeCell ref="C11:D11"/>
    <mergeCell ref="E11:F11"/>
    <mergeCell ref="E22:F22"/>
    <mergeCell ref="E23:F23"/>
    <mergeCell ref="E24:F24"/>
    <mergeCell ref="E25:F25"/>
    <mergeCell ref="C12:D12"/>
    <mergeCell ref="E12:F12"/>
    <mergeCell ref="C13:D13"/>
    <mergeCell ref="E13:F13"/>
    <mergeCell ref="C14:D14"/>
    <mergeCell ref="E14:F14"/>
    <mergeCell ref="C45:D45"/>
    <mergeCell ref="E45:F45"/>
    <mergeCell ref="E26:F26"/>
    <mergeCell ref="B34:B42"/>
    <mergeCell ref="C34:C42"/>
    <mergeCell ref="E34:F34"/>
    <mergeCell ref="E40:F40"/>
    <mergeCell ref="E41:F41"/>
    <mergeCell ref="E42:F42"/>
    <mergeCell ref="B15:B26"/>
    <mergeCell ref="C15:C26"/>
    <mergeCell ref="F15:F18"/>
    <mergeCell ref="E19:F19"/>
    <mergeCell ref="E20:F20"/>
    <mergeCell ref="E21:F21"/>
    <mergeCell ref="C43:D43"/>
    <mergeCell ref="B2:F2"/>
    <mergeCell ref="C3:D3"/>
    <mergeCell ref="E3:F3"/>
    <mergeCell ref="C4:D4"/>
    <mergeCell ref="E4:F4"/>
    <mergeCell ref="B27:B33"/>
    <mergeCell ref="C27:C33"/>
    <mergeCell ref="F35:F39"/>
    <mergeCell ref="F27:F33"/>
    <mergeCell ref="C5:D5"/>
    <mergeCell ref="E5:F5"/>
    <mergeCell ref="C6:D6"/>
    <mergeCell ref="E6:F6"/>
    <mergeCell ref="C9:D9"/>
    <mergeCell ref="E9:F9"/>
    <mergeCell ref="C10:D10"/>
    <mergeCell ref="E10:F10"/>
    <mergeCell ref="C7:D7"/>
    <mergeCell ref="E7:F7"/>
    <mergeCell ref="E8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C2B1-E286-437C-B6BD-09552EE6D42F}">
  <dimension ref="A1:O8"/>
  <sheetViews>
    <sheetView showOutlineSymbols="0" workbookViewId="0">
      <selection activeCell="E9" sqref="E9"/>
    </sheetView>
  </sheetViews>
  <sheetFormatPr baseColWidth="10" defaultColWidth="11.453125" defaultRowHeight="14" x14ac:dyDescent="0.35"/>
  <cols>
    <col min="1" max="1" width="13.54296875" style="24" customWidth="1"/>
    <col min="2" max="3" width="16.54296875" style="30" customWidth="1"/>
    <col min="4" max="4" width="23.54296875" style="30" customWidth="1"/>
    <col min="5" max="5" width="84.6328125" style="30" customWidth="1"/>
    <col min="6" max="6" width="7.90625" style="118" customWidth="1"/>
    <col min="7" max="7" width="14.08984375" style="30" bestFit="1" customWidth="1"/>
    <col min="8" max="8" width="13.90625" style="30" customWidth="1"/>
    <col min="9" max="9" width="111.08984375" style="30" customWidth="1"/>
    <col min="10" max="10" width="21.6328125" style="31" customWidth="1"/>
    <col min="11" max="11" width="7.54296875" style="119" customWidth="1"/>
    <col min="12" max="12" width="42.453125" style="30" customWidth="1"/>
    <col min="13" max="13" width="23.6328125" style="30" bestFit="1" customWidth="1"/>
    <col min="14" max="16384" width="11.453125" style="30"/>
  </cols>
  <sheetData>
    <row r="1" spans="1:15" ht="23" x14ac:dyDescent="0.35">
      <c r="A1" s="117" t="s">
        <v>123</v>
      </c>
    </row>
    <row r="2" spans="1:15" s="22" customFormat="1" x14ac:dyDescent="0.35">
      <c r="A2" s="22" t="s">
        <v>124</v>
      </c>
      <c r="B2" s="22" t="s">
        <v>125</v>
      </c>
      <c r="C2" s="22" t="s">
        <v>126</v>
      </c>
      <c r="D2" s="23" t="s">
        <v>127</v>
      </c>
      <c r="E2" s="22" t="s">
        <v>128</v>
      </c>
      <c r="F2" s="120"/>
      <c r="G2" s="22" t="s">
        <v>129</v>
      </c>
      <c r="H2" s="22" t="s">
        <v>130</v>
      </c>
      <c r="I2" s="22" t="s">
        <v>131</v>
      </c>
      <c r="J2" s="22" t="s">
        <v>132</v>
      </c>
      <c r="K2" s="121"/>
      <c r="L2" s="89" t="s">
        <v>133</v>
      </c>
      <c r="M2" s="22" t="s">
        <v>134</v>
      </c>
      <c r="N2" s="22" t="s">
        <v>135</v>
      </c>
      <c r="O2" s="22" t="s">
        <v>136</v>
      </c>
    </row>
    <row r="3" spans="1:15" ht="36" customHeight="1" x14ac:dyDescent="0.35">
      <c r="A3" s="24" t="s">
        <v>137</v>
      </c>
      <c r="B3" s="24">
        <v>1</v>
      </c>
      <c r="C3" s="29" t="s">
        <v>138</v>
      </c>
      <c r="D3" s="114" t="s">
        <v>139</v>
      </c>
      <c r="G3" s="32">
        <v>130612500</v>
      </c>
      <c r="H3" s="33">
        <v>137868750</v>
      </c>
      <c r="I3" s="30" t="str">
        <f>"["&amp;G3&amp;" + "&amp;"(Indicador de afiliados * "&amp;H3&amp;")]*(IPS Diciembre año t -1 / IPC Diciembre año 2021 )]"</f>
        <v>[130612500 + (Indicador de afiliados * 137868750)]*(IPS Diciembre año t -1 / IPC Diciembre año 2021 )]</v>
      </c>
      <c r="J3" s="31">
        <f>IFERROR(IF('FORMATO EPS-EAS'!$D$19&lt;0.01,(G3+('FORMATO EPS-EAS'!$D$19)*H3)*('FORMATO EPS-EAS'!$B$23/'FORMATO EPS-EAS'!$C$23), 0),"")</f>
        <v>0</v>
      </c>
      <c r="L3" s="88" t="s">
        <v>140</v>
      </c>
      <c r="M3" s="16">
        <f>+YEAR('FORMATO EPS-EAS'!$D$12)</f>
        <v>1900</v>
      </c>
      <c r="N3" s="16">
        <f>+MONTH('FORMATO EPS-EAS'!$D$12)</f>
        <v>1</v>
      </c>
      <c r="O3" s="16">
        <f>+DAY('FORMATO EPS-EAS'!$D$12)</f>
        <v>0</v>
      </c>
    </row>
    <row r="4" spans="1:15" ht="46.5" customHeight="1" x14ac:dyDescent="0.35">
      <c r="A4" s="24" t="s">
        <v>137</v>
      </c>
      <c r="B4" s="24">
        <v>2</v>
      </c>
      <c r="C4" s="29" t="s">
        <v>141</v>
      </c>
      <c r="D4" s="114" t="s">
        <v>142</v>
      </c>
      <c r="G4" s="32">
        <v>268481250</v>
      </c>
      <c r="H4" s="33">
        <v>553893750</v>
      </c>
      <c r="I4" s="30" t="str">
        <f>"["&amp;G4&amp;" + (((Indicador de afiliados - 0,01)/0,09) *"&amp;H4&amp;")]*(IPS Diciembre año t -1 / IPC Diciembre año 2021 )]"</f>
        <v>[268481250 + (((Indicador de afiliados - 0,01)/0,09) *553893750)]*(IPS Diciembre año t -1 / IPC Diciembre año 2021 )]</v>
      </c>
      <c r="J4" s="31" t="str">
        <f>IFERROR(IF(AND('FORMATO EPS-EAS'!$D$19&gt;=0.01,'FORMATO EPS-EAS'!$D$19&lt;0.1),(G4+(('FORMATO EPS-EAS'!$D$19-0.01)/0.09)*H4)*('FORMATO EPS-EAS'!$B$23/'FORMATO EPS-EAS'!$C$23),""),"")</f>
        <v/>
      </c>
      <c r="L4" s="88" t="s">
        <v>143</v>
      </c>
      <c r="M4" s="16">
        <f>+YEAR('FORMATO EPS-EAS'!$D$13)</f>
        <v>1900</v>
      </c>
      <c r="N4" s="16">
        <f>+MONTH('FORMATO EPS-EAS'!$D$13)</f>
        <v>1</v>
      </c>
      <c r="O4" s="16">
        <f>+DAY('FORMATO EPS-EAS'!$D$13)</f>
        <v>0</v>
      </c>
    </row>
    <row r="5" spans="1:15" ht="36.75" customHeight="1" x14ac:dyDescent="0.35">
      <c r="A5" s="24" t="s">
        <v>144</v>
      </c>
      <c r="B5" s="24">
        <v>1</v>
      </c>
      <c r="C5" s="29" t="s">
        <v>145</v>
      </c>
      <c r="D5" s="114" t="s">
        <v>146</v>
      </c>
      <c r="E5" s="113"/>
      <c r="G5" s="32">
        <v>822375000</v>
      </c>
      <c r="H5" s="33">
        <v>193500000</v>
      </c>
      <c r="I5" s="30" t="str">
        <f>"["&amp;G5&amp;" + (((Indicador de afiliados - 0,1)/0,4) *"&amp;H5&amp;")]*(IPS Diciembre año t -1 / IPC Diciembre año 2021 )]"</f>
        <v>[822375000 + (((Indicador de afiliados - 0,1)/0,4) *193500000)]*(IPS Diciembre año t -1 / IPC Diciembre año 2021 )]</v>
      </c>
      <c r="J5" s="31" t="str">
        <f>IFERROR(IF(AND('FORMATO EPS-EAS'!$D$19&gt;=0.1, 'FORMATO EPS-EAS'!$D$19&lt;0.5),(G5+(('FORMATO EPS-EAS'!$D$19-0.1)/0.4)*H5)*('FORMATO EPS-EAS'!$B$23/'FORMATO EPS-EAS'!$C$23),""),"")</f>
        <v/>
      </c>
      <c r="L5" s="88" t="s">
        <v>147</v>
      </c>
      <c r="M5" s="91">
        <f>IF(LISTAS!N4&lt;LISTAS!N3,IF(LISTAS!O4&lt;LISTAS!O3,IF(LISTAS!M4&lt;LISTAS!M3,"error",LISTAS!M4-1-LISTAS!M3),LISTAS!M4-1-LISTAS!M3),LISTAS!M4-LISTAS!M3)</f>
        <v>0</v>
      </c>
      <c r="N5" s="83">
        <f>IF(LISTAS!N4&lt;LISTAS!N3,IF(LISTAS!O4&lt;LISTAS!O3,LISTAS!N4+11-LISTAS!N3,LISTAS!N4+12-LISTAS!N3),IF(LISTAS!O4&lt;LISTAS!O3,LISTAS!N4-1-LISTAS!N3,LISTAS!N4-LISTAS!N3))</f>
        <v>0</v>
      </c>
      <c r="O5" s="83">
        <f>IF(LISTAS!O4&lt;LISTAS!O3,LISTAS!O4+30-LISTAS!O3,LISTAS!O4-LISTAS!O3)</f>
        <v>0</v>
      </c>
    </row>
    <row r="6" spans="1:15" ht="36.75" customHeight="1" x14ac:dyDescent="0.35">
      <c r="A6" s="24" t="s">
        <v>148</v>
      </c>
      <c r="B6" s="24">
        <v>1</v>
      </c>
      <c r="C6" s="29" t="s">
        <v>149</v>
      </c>
      <c r="D6" s="114" t="s">
        <v>150</v>
      </c>
      <c r="E6" s="113"/>
      <c r="G6" s="32">
        <v>1015875000</v>
      </c>
      <c r="H6" s="33">
        <v>290250000</v>
      </c>
      <c r="I6" s="30" t="str">
        <f>"["&amp;G6&amp;" + (((Indicador de afiliados - 0,5)/0,5) *"&amp;H6&amp;")]*(IPS Diciembre año t -1 / IPC Diciembre año 2021 )]"</f>
        <v>[1015875000 + (((Indicador de afiliados - 0,5)/0,5) *290250000)]*(IPS Diciembre año t -1 / IPC Diciembre año 2021 )]</v>
      </c>
      <c r="J6" s="31" t="str">
        <f>IFERROR(IF('FORMATO EPS-EAS'!$D$19&gt;=0.5,(G6+(('FORMATO EPS-EAS'!$D$19-0.5)/0.5)*H6)*('FORMATO EPS-EAS'!$B$23/'FORMATO EPS-EAS'!$C$23),""),"")</f>
        <v/>
      </c>
      <c r="L6" s="88" t="s">
        <v>23</v>
      </c>
      <c r="M6" s="227">
        <f>+M5*12+N5+O5/30</f>
        <v>0</v>
      </c>
      <c r="N6" s="227"/>
      <c r="O6" s="227"/>
    </row>
    <row r="7" spans="1:15" x14ac:dyDescent="0.35">
      <c r="E7" s="113"/>
    </row>
    <row r="8" spans="1:15" x14ac:dyDescent="0.35">
      <c r="E8" s="113"/>
    </row>
  </sheetData>
  <mergeCells count="1">
    <mergeCell ref="M6:O6"/>
  </mergeCells>
  <conditionalFormatting sqref="D6"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FD8D-2336-4F05-B312-1DA5F6FD1FEE}">
  <sheetPr>
    <pageSetUpPr fitToPage="1"/>
  </sheetPr>
  <dimension ref="A1:W26"/>
  <sheetViews>
    <sheetView showOutlineSymbols="0" workbookViewId="0">
      <selection sqref="A1:V1"/>
    </sheetView>
  </sheetViews>
  <sheetFormatPr baseColWidth="10" defaultColWidth="11.453125" defaultRowHeight="16" x14ac:dyDescent="0.45"/>
  <cols>
    <col min="1" max="1" width="26.36328125" style="68" customWidth="1"/>
    <col min="2" max="18" width="7.6328125" style="68" customWidth="1"/>
    <col min="19" max="19" width="8" style="68" customWidth="1"/>
    <col min="20" max="21" width="11.453125" style="68"/>
    <col min="22" max="22" width="8.453125" style="68" customWidth="1"/>
    <col min="23" max="16384" width="11.453125" style="68"/>
  </cols>
  <sheetData>
    <row r="1" spans="1:22" s="35" customFormat="1" ht="60" customHeight="1" x14ac:dyDescent="0.4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2" s="35" customFormat="1" ht="14" x14ac:dyDescent="0.4"/>
    <row r="3" spans="1:22" s="35" customFormat="1" ht="14.15" customHeight="1" x14ac:dyDescent="0.4">
      <c r="A3" s="231" t="s">
        <v>151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</row>
    <row r="4" spans="1:22" s="35" customFormat="1" ht="17.149999999999999" customHeight="1" x14ac:dyDescent="0.4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</row>
    <row r="5" spans="1:22" s="35" customFormat="1" ht="36" customHeight="1" x14ac:dyDescent="0.4">
      <c r="A5" s="232" t="s">
        <v>152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35" customFormat="1" ht="14" x14ac:dyDescent="0.4"/>
    <row r="7" spans="1:22" s="35" customFormat="1" ht="12.75" customHeight="1" x14ac:dyDescent="0.4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37"/>
      <c r="U7" s="37"/>
      <c r="V7" s="37"/>
    </row>
    <row r="8" spans="1:22" s="35" customFormat="1" ht="12.75" customHeight="1" x14ac:dyDescent="0.4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1"/>
      <c r="U8" s="69"/>
      <c r="V8" s="42" t="s">
        <v>153</v>
      </c>
    </row>
    <row r="9" spans="1:22" s="35" customFormat="1" ht="14" x14ac:dyDescent="0.4">
      <c r="A9" s="43" t="s">
        <v>135</v>
      </c>
      <c r="B9" s="43">
        <v>2003</v>
      </c>
      <c r="C9" s="44">
        <v>2004</v>
      </c>
      <c r="D9" s="44">
        <v>2005</v>
      </c>
      <c r="E9" s="44">
        <v>2006</v>
      </c>
      <c r="F9" s="44">
        <v>2007</v>
      </c>
      <c r="G9" s="44">
        <v>2008</v>
      </c>
      <c r="H9" s="44">
        <v>2009</v>
      </c>
      <c r="I9" s="44">
        <v>2010</v>
      </c>
      <c r="J9" s="44">
        <v>2011</v>
      </c>
      <c r="K9" s="44">
        <v>2012</v>
      </c>
      <c r="L9" s="44">
        <v>2013</v>
      </c>
      <c r="M9" s="44">
        <v>2014</v>
      </c>
      <c r="N9" s="44">
        <v>2015</v>
      </c>
      <c r="O9" s="44">
        <v>2016</v>
      </c>
      <c r="P9" s="44">
        <v>2017</v>
      </c>
      <c r="Q9" s="44">
        <v>2018</v>
      </c>
      <c r="R9" s="44">
        <v>2019</v>
      </c>
      <c r="S9" s="45">
        <v>2020</v>
      </c>
      <c r="T9" s="45">
        <v>2021</v>
      </c>
      <c r="U9" s="45">
        <v>2022</v>
      </c>
      <c r="V9" s="46">
        <v>2023</v>
      </c>
    </row>
    <row r="10" spans="1:22" s="35" customFormat="1" ht="14" x14ac:dyDescent="0.4">
      <c r="A10" s="47" t="s">
        <v>154</v>
      </c>
      <c r="B10" s="48">
        <v>50.42</v>
      </c>
      <c r="C10" s="48">
        <v>53.54</v>
      </c>
      <c r="D10" s="48">
        <v>56.45</v>
      </c>
      <c r="E10" s="48">
        <v>59.02</v>
      </c>
      <c r="F10" s="48">
        <v>61.8</v>
      </c>
      <c r="G10" s="48">
        <v>65.510000000000005</v>
      </c>
      <c r="H10" s="48">
        <v>70.209999999999994</v>
      </c>
      <c r="I10" s="48">
        <v>71.69</v>
      </c>
      <c r="J10" s="48">
        <v>74.12</v>
      </c>
      <c r="K10" s="48">
        <v>76.75</v>
      </c>
      <c r="L10" s="48">
        <v>78.28</v>
      </c>
      <c r="M10" s="48">
        <v>79.95</v>
      </c>
      <c r="N10" s="48">
        <v>83</v>
      </c>
      <c r="O10" s="48">
        <v>89.19</v>
      </c>
      <c r="P10" s="48">
        <v>94.07</v>
      </c>
      <c r="Q10" s="48">
        <v>97.53</v>
      </c>
      <c r="R10" s="49">
        <v>100.6</v>
      </c>
      <c r="S10" s="49">
        <v>104.24</v>
      </c>
      <c r="T10" s="49">
        <v>105.91</v>
      </c>
      <c r="U10" s="49">
        <v>113.26</v>
      </c>
      <c r="V10" s="70">
        <v>128.27000000000001</v>
      </c>
    </row>
    <row r="11" spans="1:22" s="35" customFormat="1" ht="14" x14ac:dyDescent="0.4">
      <c r="A11" s="50" t="s">
        <v>155</v>
      </c>
      <c r="B11" s="51">
        <v>50.98</v>
      </c>
      <c r="C11" s="51">
        <v>54.18</v>
      </c>
      <c r="D11" s="51">
        <v>57.02</v>
      </c>
      <c r="E11" s="51">
        <v>59.41</v>
      </c>
      <c r="F11" s="51">
        <v>62.53</v>
      </c>
      <c r="G11" s="51">
        <v>66.5</v>
      </c>
      <c r="H11" s="51">
        <v>70.8</v>
      </c>
      <c r="I11" s="51">
        <v>72.28</v>
      </c>
      <c r="J11" s="51">
        <v>74.569999999999993</v>
      </c>
      <c r="K11" s="51">
        <v>77.22</v>
      </c>
      <c r="L11" s="51">
        <v>78.63</v>
      </c>
      <c r="M11" s="51">
        <v>80.45</v>
      </c>
      <c r="N11" s="51">
        <v>83.96</v>
      </c>
      <c r="O11" s="51">
        <v>90.33</v>
      </c>
      <c r="P11" s="51">
        <v>95.01</v>
      </c>
      <c r="Q11" s="51">
        <v>98.22</v>
      </c>
      <c r="R11" s="51">
        <v>101.18</v>
      </c>
      <c r="S11" s="51">
        <v>104.94</v>
      </c>
      <c r="T11" s="51">
        <v>106.58</v>
      </c>
      <c r="U11" s="51">
        <v>115.11</v>
      </c>
      <c r="V11" s="52"/>
    </row>
    <row r="12" spans="1:22" s="35" customFormat="1" ht="14" x14ac:dyDescent="0.4">
      <c r="A12" s="47" t="s">
        <v>156</v>
      </c>
      <c r="B12" s="48">
        <v>51.51</v>
      </c>
      <c r="C12" s="48">
        <v>54.71</v>
      </c>
      <c r="D12" s="48">
        <v>57.46</v>
      </c>
      <c r="E12" s="48">
        <v>59.83</v>
      </c>
      <c r="F12" s="48">
        <v>63.29</v>
      </c>
      <c r="G12" s="48">
        <v>67.040000000000006</v>
      </c>
      <c r="H12" s="48">
        <v>71.150000000000006</v>
      </c>
      <c r="I12" s="48">
        <v>72.459999999999994</v>
      </c>
      <c r="J12" s="48">
        <v>74.77</v>
      </c>
      <c r="K12" s="48">
        <v>77.31</v>
      </c>
      <c r="L12" s="48">
        <v>78.790000000000006</v>
      </c>
      <c r="M12" s="48">
        <v>80.77</v>
      </c>
      <c r="N12" s="48">
        <v>84.45</v>
      </c>
      <c r="O12" s="48">
        <v>91.18</v>
      </c>
      <c r="P12" s="48">
        <v>95.46</v>
      </c>
      <c r="Q12" s="48">
        <v>98.45</v>
      </c>
      <c r="R12" s="48">
        <v>101.62</v>
      </c>
      <c r="S12" s="48">
        <v>105.53</v>
      </c>
      <c r="T12" s="48">
        <v>107.12</v>
      </c>
      <c r="U12" s="48">
        <v>116.26</v>
      </c>
      <c r="V12" s="53"/>
    </row>
    <row r="13" spans="1:22" s="35" customFormat="1" ht="14" x14ac:dyDescent="0.4">
      <c r="A13" s="50" t="s">
        <v>157</v>
      </c>
      <c r="B13" s="51">
        <v>52.1</v>
      </c>
      <c r="C13" s="51">
        <v>54.96</v>
      </c>
      <c r="D13" s="51">
        <v>57.72</v>
      </c>
      <c r="E13" s="51">
        <v>60.09</v>
      </c>
      <c r="F13" s="51">
        <v>63.85</v>
      </c>
      <c r="G13" s="51">
        <v>67.510000000000005</v>
      </c>
      <c r="H13" s="51">
        <v>71.38</v>
      </c>
      <c r="I13" s="51">
        <v>72.790000000000006</v>
      </c>
      <c r="J13" s="51">
        <v>74.86</v>
      </c>
      <c r="K13" s="51">
        <v>77.42</v>
      </c>
      <c r="L13" s="51">
        <v>78.989999999999995</v>
      </c>
      <c r="M13" s="51">
        <v>81.14</v>
      </c>
      <c r="N13" s="51">
        <v>84.9</v>
      </c>
      <c r="O13" s="51">
        <v>91.63</v>
      </c>
      <c r="P13" s="51">
        <v>95.91</v>
      </c>
      <c r="Q13" s="51">
        <v>98.91</v>
      </c>
      <c r="R13" s="51">
        <v>102.12</v>
      </c>
      <c r="S13" s="51">
        <v>105.7</v>
      </c>
      <c r="T13" s="51">
        <v>107.76</v>
      </c>
      <c r="U13" s="51">
        <v>117.71</v>
      </c>
      <c r="V13" s="52"/>
    </row>
    <row r="14" spans="1:22" s="35" customFormat="1" ht="14" x14ac:dyDescent="0.4">
      <c r="A14" s="47" t="s">
        <v>158</v>
      </c>
      <c r="B14" s="48">
        <v>52.36</v>
      </c>
      <c r="C14" s="48">
        <v>55.17</v>
      </c>
      <c r="D14" s="48">
        <v>57.95</v>
      </c>
      <c r="E14" s="48">
        <v>60.29</v>
      </c>
      <c r="F14" s="48">
        <v>64.05</v>
      </c>
      <c r="G14" s="48">
        <v>68.14</v>
      </c>
      <c r="H14" s="48">
        <v>71.39</v>
      </c>
      <c r="I14" s="48">
        <v>72.87</v>
      </c>
      <c r="J14" s="48">
        <v>75.069999999999993</v>
      </c>
      <c r="K14" s="48">
        <v>77.66</v>
      </c>
      <c r="L14" s="48">
        <v>79.209999999999994</v>
      </c>
      <c r="M14" s="48">
        <v>81.53</v>
      </c>
      <c r="N14" s="48">
        <v>85.12</v>
      </c>
      <c r="O14" s="48">
        <v>92.1</v>
      </c>
      <c r="P14" s="48">
        <v>96.12</v>
      </c>
      <c r="Q14" s="48">
        <v>99.16</v>
      </c>
      <c r="R14" s="48">
        <v>102.44</v>
      </c>
      <c r="S14" s="48">
        <v>105.36</v>
      </c>
      <c r="T14" s="48">
        <v>108.84</v>
      </c>
      <c r="U14" s="48">
        <v>118.7</v>
      </c>
      <c r="V14" s="53"/>
    </row>
    <row r="15" spans="1:22" s="35" customFormat="1" ht="14" x14ac:dyDescent="0.4">
      <c r="A15" s="50" t="s">
        <v>159</v>
      </c>
      <c r="B15" s="51">
        <v>52.33</v>
      </c>
      <c r="C15" s="51">
        <v>55.51</v>
      </c>
      <c r="D15" s="51">
        <v>58.18</v>
      </c>
      <c r="E15" s="51">
        <v>60.48</v>
      </c>
      <c r="F15" s="51">
        <v>64.12</v>
      </c>
      <c r="G15" s="51">
        <v>68.73</v>
      </c>
      <c r="H15" s="51">
        <v>71.349999999999994</v>
      </c>
      <c r="I15" s="51">
        <v>72.95</v>
      </c>
      <c r="J15" s="51">
        <v>75.31</v>
      </c>
      <c r="K15" s="51">
        <v>77.72</v>
      </c>
      <c r="L15" s="51">
        <v>79.39</v>
      </c>
      <c r="M15" s="51">
        <v>81.61</v>
      </c>
      <c r="N15" s="51">
        <v>85.21</v>
      </c>
      <c r="O15" s="51">
        <v>92.54</v>
      </c>
      <c r="P15" s="51">
        <v>96.23</v>
      </c>
      <c r="Q15" s="51">
        <v>99.31</v>
      </c>
      <c r="R15" s="51">
        <v>102.71</v>
      </c>
      <c r="S15" s="51">
        <v>104.97</v>
      </c>
      <c r="T15" s="51">
        <v>108.78</v>
      </c>
      <c r="U15" s="51">
        <v>119.31</v>
      </c>
      <c r="V15" s="52"/>
    </row>
    <row r="16" spans="1:22" s="35" customFormat="1" ht="14" x14ac:dyDescent="0.4">
      <c r="A16" s="47" t="s">
        <v>160</v>
      </c>
      <c r="B16" s="48">
        <v>52.26</v>
      </c>
      <c r="C16" s="48">
        <v>55.49</v>
      </c>
      <c r="D16" s="48">
        <v>58.21</v>
      </c>
      <c r="E16" s="48">
        <v>60.73</v>
      </c>
      <c r="F16" s="48">
        <v>64.23</v>
      </c>
      <c r="G16" s="48">
        <v>69.06</v>
      </c>
      <c r="H16" s="48">
        <v>71.319999999999993</v>
      </c>
      <c r="I16" s="48">
        <v>72.92</v>
      </c>
      <c r="J16" s="48">
        <v>75.42</v>
      </c>
      <c r="K16" s="48">
        <v>77.7</v>
      </c>
      <c r="L16" s="48">
        <v>79.430000000000007</v>
      </c>
      <c r="M16" s="48">
        <v>81.73</v>
      </c>
      <c r="N16" s="48">
        <v>85.37</v>
      </c>
      <c r="O16" s="48">
        <v>93.02</v>
      </c>
      <c r="P16" s="48">
        <v>96.18</v>
      </c>
      <c r="Q16" s="48">
        <v>99.18</v>
      </c>
      <c r="R16" s="48">
        <v>102.94</v>
      </c>
      <c r="S16" s="48">
        <v>104.97</v>
      </c>
      <c r="T16" s="48">
        <v>109.14</v>
      </c>
      <c r="U16" s="48">
        <v>120.27</v>
      </c>
      <c r="V16" s="53"/>
    </row>
    <row r="17" spans="1:23" s="35" customFormat="1" ht="14" x14ac:dyDescent="0.4">
      <c r="A17" s="50" t="s">
        <v>161</v>
      </c>
      <c r="B17" s="51">
        <v>52.42</v>
      </c>
      <c r="C17" s="51">
        <v>55.51</v>
      </c>
      <c r="D17" s="51">
        <v>58.21</v>
      </c>
      <c r="E17" s="51">
        <v>60.96</v>
      </c>
      <c r="F17" s="51">
        <v>64.14</v>
      </c>
      <c r="G17" s="51">
        <v>69.19</v>
      </c>
      <c r="H17" s="51">
        <v>71.349999999999994</v>
      </c>
      <c r="I17" s="51">
        <v>73</v>
      </c>
      <c r="J17" s="51">
        <v>75.39</v>
      </c>
      <c r="K17" s="51">
        <v>77.73</v>
      </c>
      <c r="L17" s="51">
        <v>79.5</v>
      </c>
      <c r="M17" s="51">
        <v>81.900000000000006</v>
      </c>
      <c r="N17" s="51">
        <v>85.78</v>
      </c>
      <c r="O17" s="51">
        <v>92.73</v>
      </c>
      <c r="P17" s="51">
        <v>96.32</v>
      </c>
      <c r="Q17" s="51">
        <v>99.3</v>
      </c>
      <c r="R17" s="51">
        <v>103.03</v>
      </c>
      <c r="S17" s="51">
        <v>104.96</v>
      </c>
      <c r="T17" s="51">
        <v>109.62</v>
      </c>
      <c r="U17" s="51">
        <v>121.5</v>
      </c>
      <c r="V17" s="52"/>
    </row>
    <row r="18" spans="1:23" s="35" customFormat="1" ht="14" x14ac:dyDescent="0.4">
      <c r="A18" s="47" t="s">
        <v>162</v>
      </c>
      <c r="B18" s="48">
        <v>52.53</v>
      </c>
      <c r="C18" s="48">
        <v>55.67</v>
      </c>
      <c r="D18" s="48">
        <v>58.46</v>
      </c>
      <c r="E18" s="48">
        <v>61.14</v>
      </c>
      <c r="F18" s="48">
        <v>64.2</v>
      </c>
      <c r="G18" s="48">
        <v>69.06</v>
      </c>
      <c r="H18" s="48">
        <v>71.28</v>
      </c>
      <c r="I18" s="48">
        <v>72.900000000000006</v>
      </c>
      <c r="J18" s="48">
        <v>75.62</v>
      </c>
      <c r="K18" s="48">
        <v>77.959999999999994</v>
      </c>
      <c r="L18" s="48">
        <v>79.73</v>
      </c>
      <c r="M18" s="48">
        <v>82.01</v>
      </c>
      <c r="N18" s="48">
        <v>86.39</v>
      </c>
      <c r="O18" s="48">
        <v>92.68</v>
      </c>
      <c r="P18" s="48">
        <v>96.36</v>
      </c>
      <c r="Q18" s="48">
        <v>99.47</v>
      </c>
      <c r="R18" s="48">
        <v>103.26</v>
      </c>
      <c r="S18" s="48">
        <v>105.29</v>
      </c>
      <c r="T18" s="48">
        <v>110.04</v>
      </c>
      <c r="U18" s="48">
        <v>122.63</v>
      </c>
      <c r="V18" s="54"/>
    </row>
    <row r="19" spans="1:23" s="35" customFormat="1" ht="14" x14ac:dyDescent="0.4">
      <c r="A19" s="50" t="s">
        <v>163</v>
      </c>
      <c r="B19" s="51">
        <v>52.56</v>
      </c>
      <c r="C19" s="51">
        <v>55.66</v>
      </c>
      <c r="D19" s="51">
        <v>58.6</v>
      </c>
      <c r="E19" s="51">
        <v>61.05</v>
      </c>
      <c r="F19" s="51">
        <v>64.2</v>
      </c>
      <c r="G19" s="51">
        <v>69.3</v>
      </c>
      <c r="H19" s="51">
        <v>71.19</v>
      </c>
      <c r="I19" s="51">
        <v>72.84</v>
      </c>
      <c r="J19" s="51">
        <v>75.77</v>
      </c>
      <c r="K19" s="51">
        <v>78.08</v>
      </c>
      <c r="L19" s="51">
        <v>79.52</v>
      </c>
      <c r="M19" s="51">
        <v>82.14</v>
      </c>
      <c r="N19" s="51">
        <v>86.98</v>
      </c>
      <c r="O19" s="51">
        <v>92.62</v>
      </c>
      <c r="P19" s="51">
        <v>96.37</v>
      </c>
      <c r="Q19" s="51">
        <v>99.59</v>
      </c>
      <c r="R19" s="51">
        <v>103.43</v>
      </c>
      <c r="S19" s="51">
        <v>105.23</v>
      </c>
      <c r="T19" s="51">
        <v>110.06</v>
      </c>
      <c r="U19" s="51">
        <v>123.51</v>
      </c>
      <c r="V19" s="55"/>
      <c r="W19" s="71"/>
    </row>
    <row r="20" spans="1:23" s="35" customFormat="1" ht="14" x14ac:dyDescent="0.4">
      <c r="A20" s="47" t="s">
        <v>164</v>
      </c>
      <c r="B20" s="48">
        <v>52.75</v>
      </c>
      <c r="C20" s="48">
        <v>55.82</v>
      </c>
      <c r="D20" s="48">
        <v>58.66</v>
      </c>
      <c r="E20" s="48">
        <v>61.19</v>
      </c>
      <c r="F20" s="48">
        <v>64.510000000000005</v>
      </c>
      <c r="G20" s="48">
        <v>69.489999999999995</v>
      </c>
      <c r="H20" s="48">
        <v>71.14</v>
      </c>
      <c r="I20" s="48">
        <v>72.98</v>
      </c>
      <c r="J20" s="48">
        <v>75.87</v>
      </c>
      <c r="K20" s="48">
        <v>77.98</v>
      </c>
      <c r="L20" s="48">
        <v>79.349999999999994</v>
      </c>
      <c r="M20" s="48">
        <v>82.25</v>
      </c>
      <c r="N20" s="48">
        <v>87.51</v>
      </c>
      <c r="O20" s="48">
        <v>92.73</v>
      </c>
      <c r="P20" s="48">
        <v>96.55</v>
      </c>
      <c r="Q20" s="48">
        <v>99.7</v>
      </c>
      <c r="R20" s="48">
        <v>103.54</v>
      </c>
      <c r="S20" s="48">
        <v>105.08</v>
      </c>
      <c r="T20" s="48">
        <v>110.6</v>
      </c>
      <c r="U20" s="48">
        <v>124.46</v>
      </c>
      <c r="V20" s="53"/>
    </row>
    <row r="21" spans="1:23" s="35" customFormat="1" ht="14" x14ac:dyDescent="0.4">
      <c r="A21" s="56" t="s">
        <v>165</v>
      </c>
      <c r="B21" s="57">
        <v>53.07</v>
      </c>
      <c r="C21" s="57">
        <v>55.99</v>
      </c>
      <c r="D21" s="57">
        <v>58.7</v>
      </c>
      <c r="E21" s="57">
        <v>61.33</v>
      </c>
      <c r="F21" s="57">
        <v>64.819999999999993</v>
      </c>
      <c r="G21" s="57">
        <v>69.8</v>
      </c>
      <c r="H21" s="57">
        <v>71.2</v>
      </c>
      <c r="I21" s="57">
        <v>73.45</v>
      </c>
      <c r="J21" s="57">
        <v>76.19</v>
      </c>
      <c r="K21" s="57">
        <v>78.05</v>
      </c>
      <c r="L21" s="57">
        <v>79.56</v>
      </c>
      <c r="M21" s="57">
        <v>82.47</v>
      </c>
      <c r="N21" s="57">
        <v>88.05</v>
      </c>
      <c r="O21" s="57">
        <v>93.11</v>
      </c>
      <c r="P21" s="57">
        <v>96.92</v>
      </c>
      <c r="Q21" s="57">
        <v>100</v>
      </c>
      <c r="R21" s="57">
        <v>103.8</v>
      </c>
      <c r="S21" s="57">
        <v>105.48</v>
      </c>
      <c r="T21" s="57">
        <v>111.41</v>
      </c>
      <c r="U21" s="72">
        <v>126.03</v>
      </c>
      <c r="V21" s="58"/>
    </row>
    <row r="22" spans="1:23" s="35" customFormat="1" ht="14" x14ac:dyDescent="0.4"/>
    <row r="23" spans="1:23" s="35" customFormat="1" ht="13.5" customHeight="1" x14ac:dyDescent="0.4"/>
    <row r="24" spans="1:23" s="62" customFormat="1" ht="14" x14ac:dyDescent="0.35">
      <c r="A24" s="234" t="s">
        <v>166</v>
      </c>
      <c r="B24" s="235"/>
      <c r="C24" s="235"/>
      <c r="D24" s="235"/>
      <c r="E24" s="235"/>
      <c r="F24" s="235"/>
      <c r="G24" s="235"/>
      <c r="H24" s="235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1"/>
    </row>
    <row r="25" spans="1:23" s="62" customFormat="1" ht="14" x14ac:dyDescent="0.35">
      <c r="A25" s="236" t="s">
        <v>167</v>
      </c>
      <c r="B25" s="237"/>
      <c r="C25" s="237"/>
      <c r="D25" s="237"/>
      <c r="E25" s="237"/>
      <c r="F25" s="237"/>
      <c r="G25" s="237"/>
      <c r="H25" s="237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V25" s="64"/>
    </row>
    <row r="26" spans="1:23" s="62" customFormat="1" ht="17.149999999999999" customHeight="1" x14ac:dyDescent="0.35">
      <c r="A26" s="228" t="s">
        <v>168</v>
      </c>
      <c r="B26" s="229"/>
      <c r="C26" s="229"/>
      <c r="D26" s="229"/>
      <c r="E26" s="229"/>
      <c r="F26" s="229"/>
      <c r="G26" s="229"/>
      <c r="H26" s="141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66"/>
      <c r="V26" s="67"/>
    </row>
  </sheetData>
  <mergeCells count="6">
    <mergeCell ref="A26:G26"/>
    <mergeCell ref="A1:V1"/>
    <mergeCell ref="A3:V4"/>
    <mergeCell ref="A5:V5"/>
    <mergeCell ref="A24:H24"/>
    <mergeCell ref="A25:H25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C7E3-5794-44EF-AC8E-E2CBA71A9643}">
  <dimension ref="A1"/>
  <sheetViews>
    <sheetView showOutlineSymbols="0" workbookViewId="0"/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CTFT43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2023-10-20T05:00:00+00:00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Estudio técnico para cálculo de honorarios de liquidadores - EAPB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2023-10-20T05:00:00+00:00</Fecha_x0020_de_x0020_inicio_x0020_de_x0020_publicación>
    <Tipo_x0020_Documental xmlns="cfd7d055-4c42-4b1a-a19c-7e601acfe3a8">1686</Tipo_x0020_Documental>
    <_dlc_DocId xmlns="b6565643-c00f-44ce-b5d1-532a85e4382c">XQAF2AT3N76N-114-4584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https://docs.supersalud.gov.co/PortalWeb/planeacion/_layouts/15/DocIdRedir.aspx?ID=XQAF2AT3N76N-114-4584</Url>
      <Description>XQAF2AT3N76N-114-4584</Description>
    </_dlc_DocIdUrl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ED2760-CBCB-44F8-A109-1EDE47154477}"/>
</file>

<file path=customXml/itemProps2.xml><?xml version="1.0" encoding="utf-8"?>
<ds:datastoreItem xmlns:ds="http://schemas.openxmlformats.org/officeDocument/2006/customXml" ds:itemID="{FF2FB482-82CD-4CC0-AB5E-AB512853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0D085B-AD99-45F8-BF50-FB72702425E9}"/>
</file>

<file path=customXml/itemProps4.xml><?xml version="1.0" encoding="utf-8"?>
<ds:datastoreItem xmlns:ds="http://schemas.openxmlformats.org/officeDocument/2006/customXml" ds:itemID="{C87909B3-7CB6-4710-A263-90738A117129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238C6176-42DE-430A-9E45-F0F57FC321CA}"/>
</file>

<file path=customXml/itemProps6.xml><?xml version="1.0" encoding="utf-8"?>
<ds:datastoreItem xmlns:ds="http://schemas.openxmlformats.org/officeDocument/2006/customXml" ds:itemID="{9DA70549-6AC3-49B8-AC7F-E2D0DDCC41EE}"/>
</file>

<file path=customXml/itemProps7.xml><?xml version="1.0" encoding="utf-8"?>
<ds:datastoreItem xmlns:ds="http://schemas.openxmlformats.org/officeDocument/2006/customXml" ds:itemID="{60DA351D-811B-410D-A257-F362170A8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 EPS-EAS</vt:lpstr>
      <vt:lpstr>METADATOS</vt:lpstr>
      <vt:lpstr>LISTAS</vt:lpstr>
      <vt:lpstr>IndicesIPC</vt:lpstr>
      <vt:lpstr>'FORMATO EPS-EAS'!Área_de_impresión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técnico para cálculo de honorarios de liquidadores - EAPB</dc:title>
  <dc:subject/>
  <dc:creator>Sandra Liliana Camargo Bendeck</dc:creator>
  <cp:keywords>CTFT43</cp:keywords>
  <dc:description/>
  <cp:lastModifiedBy>Adriana Maria Guerrero Ladino</cp:lastModifiedBy>
  <cp:revision/>
  <dcterms:created xsi:type="dcterms:W3CDTF">2015-11-09T14:02:42Z</dcterms:created>
  <dcterms:modified xsi:type="dcterms:W3CDTF">2024-07-03T21:10:56Z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5ea54d7c-0a54-49e7-9407-a4163e01a64a</vt:lpwstr>
  </property>
  <property fmtid="{D5CDD505-2E9C-101B-9397-08002B2CF9AE}" pid="6" name="Tematica">
    <vt:lpwstr>Formato, Estudio, Técnico, Cálculo, Honorarios, mismo, Interventor, Liquidador, Designado, Intervenciones, Forzosas , MEFT12, aspectos, financieros, aspectos logísticos, Especiales, MER01,  Medidas, Especial.</vt:lpwstr>
  </property>
  <property fmtid="{D5CDD505-2E9C-101B-9397-08002B2CF9AE}" pid="7" name="ESRI_WORKBOOK_ID">
    <vt:lpwstr>a9bc2939a38d49af8901629d31c0a676</vt:lpwstr>
  </property>
</Properties>
</file>