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17.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drawings/drawing18.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drawings/drawing1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drawings/drawing20.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drawings/drawing21.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drawings/drawing22.xml" ContentType="application/vnd.openxmlformats-officedocument.drawing+xml"/>
  <Override PartName="/xl/comments9.xml" ContentType="application/vnd.openxmlformats-officedocument.spreadsheetml.comments+xml"/>
  <Override PartName="/xl/charts/chart7.xml" ContentType="application/vnd.openxmlformats-officedocument.drawingml.chart+xml"/>
  <Override PartName="/xl/drawings/drawing23.xml" ContentType="application/vnd.openxmlformats-officedocument.drawing+xml"/>
  <Override PartName="/xl/comments10.xml" ContentType="application/vnd.openxmlformats-officedocument.spreadsheetml.comments+xml"/>
  <Override PartName="/xl/charts/chart8.xml" ContentType="application/vnd.openxmlformats-officedocument.drawingml.chart+xml"/>
  <Override PartName="/xl/drawings/drawing24.xml" ContentType="application/vnd.openxmlformats-officedocument.drawing+xml"/>
  <Override PartName="/xl/comments11.xml" ContentType="application/vnd.openxmlformats-officedocument.spreadsheetml.comments+xml"/>
  <Override PartName="/xl/charts/chart9.xml" ContentType="application/vnd.openxmlformats-officedocument.drawingml.chart+xml"/>
  <Override PartName="/xl/drawings/drawing25.xml" ContentType="application/vnd.openxmlformats-officedocument.drawing+xml"/>
  <Override PartName="/xl/comments12.xml" ContentType="application/vnd.openxmlformats-officedocument.spreadsheetml.comments+xml"/>
  <Override PartName="/xl/charts/chart10.xml" ContentType="application/vnd.openxmlformats-officedocument.drawingml.chart+xml"/>
  <Override PartName="/xl/drawings/drawing26.xml" ContentType="application/vnd.openxmlformats-officedocument.drawing+xml"/>
  <Override PartName="/xl/comments13.xml" ContentType="application/vnd.openxmlformats-officedocument.spreadsheetml.comments+xml"/>
  <Override PartName="/xl/charts/chart11.xml" ContentType="application/vnd.openxmlformats-officedocument.drawingml.chart+xml"/>
  <Override PartName="/xl/drawings/drawing27.xml" ContentType="application/vnd.openxmlformats-officedocument.drawing+xml"/>
  <Override PartName="/xl/comments14.xml" ContentType="application/vnd.openxmlformats-officedocument.spreadsheetml.comments+xml"/>
  <Override PartName="/xl/charts/chart12.xml" ContentType="application/vnd.openxmlformats-officedocument.drawingml.chart+xml"/>
  <Override PartName="/xl/drawings/drawing28.xml" ContentType="application/vnd.openxmlformats-officedocument.drawing+xml"/>
  <Override PartName="/xl/comments15.xml" ContentType="application/vnd.openxmlformats-officedocument.spreadsheetml.comments+xml"/>
  <Override PartName="/xl/charts/chart13.xml" ContentType="application/vnd.openxmlformats-officedocument.drawingml.chart+xml"/>
  <Override PartName="/xl/drawings/drawing29.xml" ContentType="application/vnd.openxmlformats-officedocument.drawing+xml"/>
  <Override PartName="/xl/comments16.xml" ContentType="application/vnd.openxmlformats-officedocument.spreadsheetml.comments+xml"/>
  <Override PartName="/xl/charts/chart14.xml" ContentType="application/vnd.openxmlformats-officedocument.drawingml.chart+xml"/>
  <Override PartName="/xl/drawings/drawing30.xml" ContentType="application/vnd.openxmlformats-officedocument.drawing+xml"/>
  <Override PartName="/xl/comments17.xml" ContentType="application/vnd.openxmlformats-officedocument.spreadsheetml.comments+xml"/>
  <Override PartName="/xl/charts/chart15.xml" ContentType="application/vnd.openxmlformats-officedocument.drawingml.chart+xml"/>
  <Override PartName="/xl/drawings/drawing31.xml" ContentType="application/vnd.openxmlformats-officedocument.drawing+xml"/>
  <Override PartName="/xl/comments18.xml" ContentType="application/vnd.openxmlformats-officedocument.spreadsheetml.comments+xml"/>
  <Override PartName="/xl/charts/chart16.xml" ContentType="application/vnd.openxmlformats-officedocument.drawingml.chart+xml"/>
  <Override PartName="/xl/drawings/drawing32.xml" ContentType="application/vnd.openxmlformats-officedocument.drawing+xml"/>
  <Override PartName="/xl/comments19.xml" ContentType="application/vnd.openxmlformats-officedocument.spreadsheetml.comments+xml"/>
  <Override PartName="/xl/charts/chart17.xml" ContentType="application/vnd.openxmlformats-officedocument.drawingml.chart+xml"/>
  <Override PartName="/xl/drawings/drawing33.xml" ContentType="application/vnd.openxmlformats-officedocument.drawing+xml"/>
  <Override PartName="/xl/comments20.xml" ContentType="application/vnd.openxmlformats-officedocument.spreadsheetml.comments+xml"/>
  <Override PartName="/xl/charts/chart18.xml" ContentType="application/vnd.openxmlformats-officedocument.drawingml.chart+xml"/>
  <Override PartName="/xl/drawings/drawing34.xml" ContentType="application/vnd.openxmlformats-officedocument.drawing+xml"/>
  <Override PartName="/xl/comments21.xml" ContentType="application/vnd.openxmlformats-officedocument.spreadsheetml.comments+xml"/>
  <Override PartName="/xl/charts/chart19.xml" ContentType="application/vnd.openxmlformats-officedocument.drawingml.chart+xml"/>
  <Override PartName="/xl/drawings/drawing35.xml" ContentType="application/vnd.openxmlformats-officedocument.drawing+xml"/>
  <Override PartName="/xl/comments22.xml" ContentType="application/vnd.openxmlformats-officedocument.spreadsheetml.comments+xml"/>
  <Override PartName="/xl/charts/chart20.xml" ContentType="application/vnd.openxmlformats-officedocument.drawingml.chart+xml"/>
  <Override PartName="/xl/drawings/drawing36.xml" ContentType="application/vnd.openxmlformats-officedocument.drawing+xml"/>
  <Override PartName="/xl/comments23.xml" ContentType="application/vnd.openxmlformats-officedocument.spreadsheetml.comments+xml"/>
  <Override PartName="/xl/charts/chart21.xml" ContentType="application/vnd.openxmlformats-officedocument.drawingml.chart+xml"/>
  <Override PartName="/xl/drawings/drawing37.xml" ContentType="application/vnd.openxmlformats-officedocument.drawing+xml"/>
  <Override PartName="/xl/comments24.xml" ContentType="application/vnd.openxmlformats-officedocument.spreadsheetml.comments+xml"/>
  <Override PartName="/xl/charts/chart22.xml" ContentType="application/vnd.openxmlformats-officedocument.drawingml.chart+xml"/>
  <Override PartName="/xl/drawings/drawing38.xml" ContentType="application/vnd.openxmlformats-officedocument.drawing+xml"/>
  <Override PartName="/xl/comments25.xml" ContentType="application/vnd.openxmlformats-officedocument.spreadsheetml.comments+xml"/>
  <Override PartName="/xl/charts/chart23.xml" ContentType="application/vnd.openxmlformats-officedocument.drawingml.chart+xml"/>
  <Override PartName="/xl/drawings/drawing39.xml" ContentType="application/vnd.openxmlformats-officedocument.drawing+xml"/>
  <Override PartName="/xl/comments26.xml" ContentType="application/vnd.openxmlformats-officedocument.spreadsheetml.comments+xml"/>
  <Override PartName="/xl/charts/chart24.xml" ContentType="application/vnd.openxmlformats-officedocument.drawingml.chart+xml"/>
  <Override PartName="/xl/drawings/drawing40.xml" ContentType="application/vnd.openxmlformats-officedocument.drawing+xml"/>
  <Override PartName="/xl/comments27.xml" ContentType="application/vnd.openxmlformats-officedocument.spreadsheetml.comments+xml"/>
  <Override PartName="/xl/charts/chart25.xml" ContentType="application/vnd.openxmlformats-officedocument.drawingml.chart+xml"/>
  <Override PartName="/xl/drawings/drawing41.xml" ContentType="application/vnd.openxmlformats-officedocument.drawing+xml"/>
  <Override PartName="/xl/comments28.xml" ContentType="application/vnd.openxmlformats-officedocument.spreadsheetml.comments+xml"/>
  <Override PartName="/xl/charts/chart26.xml" ContentType="application/vnd.openxmlformats-officedocument.drawingml.chart+xml"/>
  <Override PartName="/xl/drawings/drawing42.xml" ContentType="application/vnd.openxmlformats-officedocument.drawing+xml"/>
  <Override PartName="/xl/comments29.xml" ContentType="application/vnd.openxmlformats-officedocument.spreadsheetml.comments+xml"/>
  <Override PartName="/xl/charts/chart27.xml" ContentType="application/vnd.openxmlformats-officedocument.drawingml.chart+xml"/>
  <Override PartName="/xl/drawings/drawing43.xml" ContentType="application/vnd.openxmlformats-officedocument.drawing+xml"/>
  <Override PartName="/xl/comments30.xml" ContentType="application/vnd.openxmlformats-officedocument.spreadsheetml.comments+xml"/>
  <Override PartName="/xl/charts/chart28.xml" ContentType="application/vnd.openxmlformats-officedocument.drawingml.chart+xml"/>
  <Override PartName="/xl/drawings/drawing44.xml" ContentType="application/vnd.openxmlformats-officedocument.drawing+xml"/>
  <Override PartName="/xl/comments31.xml" ContentType="application/vnd.openxmlformats-officedocument.spreadsheetml.comments+xml"/>
  <Override PartName="/xl/charts/chart29.xml" ContentType="application/vnd.openxmlformats-officedocument.drawingml.chart+xml"/>
  <Override PartName="/xl/drawings/drawing45.xml" ContentType="application/vnd.openxmlformats-officedocument.drawing+xml"/>
  <Override PartName="/xl/comments32.xml" ContentType="application/vnd.openxmlformats-officedocument.spreadsheetml.comments+xml"/>
  <Override PartName="/xl/charts/chart30.xml" ContentType="application/vnd.openxmlformats-officedocument.drawingml.chart+xml"/>
  <Override PartName="/xl/drawings/drawing46.xml" ContentType="application/vnd.openxmlformats-officedocument.drawing+xml"/>
  <Override PartName="/xl/comments33.xml" ContentType="application/vnd.openxmlformats-officedocument.spreadsheetml.comments+xml"/>
  <Override PartName="/xl/charts/chart31.xml" ContentType="application/vnd.openxmlformats-officedocument.drawingml.chart+xml"/>
  <Override PartName="/xl/drawings/drawing47.xml" ContentType="application/vnd.openxmlformats-officedocument.drawing+xml"/>
  <Override PartName="/xl/comments34.xml" ContentType="application/vnd.openxmlformats-officedocument.spreadsheetml.comments+xml"/>
  <Override PartName="/xl/charts/chart32.xml" ContentType="application/vnd.openxmlformats-officedocument.drawingml.chart+xml"/>
  <Override PartName="/xl/drawings/drawing48.xml" ContentType="application/vnd.openxmlformats-officedocument.drawing+xml"/>
  <Override PartName="/xl/comments35.xml" ContentType="application/vnd.openxmlformats-officedocument.spreadsheetml.comments+xml"/>
  <Override PartName="/xl/charts/chart33.xml" ContentType="application/vnd.openxmlformats-officedocument.drawingml.chart+xml"/>
  <Override PartName="/xl/drawings/drawing49.xml" ContentType="application/vnd.openxmlformats-officedocument.drawing+xml"/>
  <Override PartName="/xl/comments36.xml" ContentType="application/vnd.openxmlformats-officedocument.spreadsheetml.comments+xml"/>
  <Override PartName="/xl/charts/chart34.xml" ContentType="application/vnd.openxmlformats-officedocument.drawingml.chart+xml"/>
  <Override PartName="/xl/drawings/drawing50.xml" ContentType="application/vnd.openxmlformats-officedocument.drawing+xml"/>
  <Override PartName="/xl/comments37.xml" ContentType="application/vnd.openxmlformats-officedocument.spreadsheetml.comments+xml"/>
  <Override PartName="/xl/charts/chart35.xml" ContentType="application/vnd.openxmlformats-officedocument.drawingml.chart+xml"/>
  <Override PartName="/xl/drawings/drawing51.xml" ContentType="application/vnd.openxmlformats-officedocument.drawing+xml"/>
  <Override PartName="/xl/comments38.xml" ContentType="application/vnd.openxmlformats-officedocument.spreadsheetml.comments+xml"/>
  <Override PartName="/xl/charts/chart36.xml" ContentType="application/vnd.openxmlformats-officedocument.drawingml.chart+xml"/>
  <Override PartName="/xl/drawings/drawing52.xml" ContentType="application/vnd.openxmlformats-officedocument.drawing+xml"/>
  <Override PartName="/xl/comments39.xml" ContentType="application/vnd.openxmlformats-officedocument.spreadsheetml.comments+xml"/>
  <Override PartName="/xl/charts/chart37.xml" ContentType="application/vnd.openxmlformats-officedocument.drawingml.chart+xml"/>
  <Override PartName="/xl/drawings/drawing53.xml" ContentType="application/vnd.openxmlformats-officedocument.drawing+xml"/>
  <Override PartName="/xl/comments40.xml" ContentType="application/vnd.openxmlformats-officedocument.spreadsheetml.comments+xml"/>
  <Override PartName="/xl/charts/chart38.xml" ContentType="application/vnd.openxmlformats-officedocument.drawingml.chart+xml"/>
  <Override PartName="/xl/drawings/drawing54.xml" ContentType="application/vnd.openxmlformats-officedocument.drawing+xml"/>
  <Override PartName="/xl/comments41.xml" ContentType="application/vnd.openxmlformats-officedocument.spreadsheetml.comments+xml"/>
  <Override PartName="/xl/charts/chart39.xml" ContentType="application/vnd.openxmlformats-officedocument.drawingml.chart+xml"/>
  <Override PartName="/xl/drawings/drawing55.xml" ContentType="application/vnd.openxmlformats-officedocument.drawing+xml"/>
  <Override PartName="/xl/comments42.xml" ContentType="application/vnd.openxmlformats-officedocument.spreadsheetml.comments+xml"/>
  <Override PartName="/xl/charts/chart40.xml" ContentType="application/vnd.openxmlformats-officedocument.drawingml.chart+xml"/>
  <Override PartName="/xl/drawings/drawing56.xml" ContentType="application/vnd.openxmlformats-officedocument.drawing+xml"/>
  <Override PartName="/xl/comments43.xml" ContentType="application/vnd.openxmlformats-officedocument.spreadsheetml.comments+xml"/>
  <Override PartName="/xl/charts/chart41.xml" ContentType="application/vnd.openxmlformats-officedocument.drawingml.chart+xml"/>
  <Override PartName="/xl/drawings/drawing57.xml" ContentType="application/vnd.openxmlformats-officedocument.drawing+xml"/>
  <Override PartName="/xl/comments44.xml" ContentType="application/vnd.openxmlformats-officedocument.spreadsheetml.comments+xml"/>
  <Override PartName="/xl/charts/chart42.xml" ContentType="application/vnd.openxmlformats-officedocument.drawingml.chart+xml"/>
  <Override PartName="/xl/drawings/drawing58.xml" ContentType="application/vnd.openxmlformats-officedocument.drawing+xml"/>
  <Override PartName="/xl/comments45.xml" ContentType="application/vnd.openxmlformats-officedocument.spreadsheetml.comments+xml"/>
  <Override PartName="/xl/charts/chart43.xml" ContentType="application/vnd.openxmlformats-officedocument.drawingml.chart+xml"/>
  <Override PartName="/xl/drawings/drawing59.xml" ContentType="application/vnd.openxmlformats-officedocument.drawing+xml"/>
  <Override PartName="/xl/comments46.xml" ContentType="application/vnd.openxmlformats-officedocument.spreadsheetml.comments+xml"/>
  <Override PartName="/xl/charts/chart44.xml" ContentType="application/vnd.openxmlformats-officedocument.drawingml.chart+xml"/>
  <Override PartName="/xl/drawings/drawing60.xml" ContentType="application/vnd.openxmlformats-officedocument.drawing+xml"/>
  <Override PartName="/xl/comments47.xml" ContentType="application/vnd.openxmlformats-officedocument.spreadsheetml.comments+xml"/>
  <Override PartName="/xl/charts/chart45.xml" ContentType="application/vnd.openxmlformats-officedocument.drawingml.chart+xml"/>
  <Override PartName="/xl/drawings/drawing61.xml" ContentType="application/vnd.openxmlformats-officedocument.drawing+xml"/>
  <Override PartName="/xl/comments48.xml" ContentType="application/vnd.openxmlformats-officedocument.spreadsheetml.comments+xml"/>
  <Override PartName="/xl/charts/chart46.xml" ContentType="application/vnd.openxmlformats-officedocument.drawingml.chart+xml"/>
  <Override PartName="/xl/drawings/drawing62.xml" ContentType="application/vnd.openxmlformats-officedocument.drawing+xml"/>
  <Override PartName="/xl/comments49.xml" ContentType="application/vnd.openxmlformats-officedocument.spreadsheetml.comments+xml"/>
  <Override PartName="/xl/charts/chart47.xml" ContentType="application/vnd.openxmlformats-officedocument.drawingml.chart+xml"/>
  <Override PartName="/xl/drawings/drawing63.xml" ContentType="application/vnd.openxmlformats-officedocument.drawing+xml"/>
  <Override PartName="/xl/comments50.xml" ContentType="application/vnd.openxmlformats-officedocument.spreadsheetml.comments+xml"/>
  <Override PartName="/xl/charts/chart48.xml" ContentType="application/vnd.openxmlformats-officedocument.drawingml.chart+xml"/>
  <Override PartName="/xl/drawings/drawing64.xml" ContentType="application/vnd.openxmlformats-officedocument.drawing+xml"/>
  <Override PartName="/xl/comments51.xml" ContentType="application/vnd.openxmlformats-officedocument.spreadsheetml.comments+xml"/>
  <Override PartName="/xl/charts/chart49.xml" ContentType="application/vnd.openxmlformats-officedocument.drawingml.chart+xml"/>
  <Override PartName="/xl/drawings/drawing65.xml" ContentType="application/vnd.openxmlformats-officedocument.drawing+xml"/>
  <Override PartName="/xl/comments52.xml" ContentType="application/vnd.openxmlformats-officedocument.spreadsheetml.comments+xml"/>
  <Override PartName="/xl/charts/chart50.xml" ContentType="application/vnd.openxmlformats-officedocument.drawingml.chart+xml"/>
  <Override PartName="/xl/drawings/drawing66.xml" ContentType="application/vnd.openxmlformats-officedocument.drawing+xml"/>
  <Override PartName="/xl/comments53.xml" ContentType="application/vnd.openxmlformats-officedocument.spreadsheetml.comments+xml"/>
  <Override PartName="/xl/charts/chart51.xml" ContentType="application/vnd.openxmlformats-officedocument.drawingml.chart+xml"/>
  <Override PartName="/xl/drawings/drawing67.xml" ContentType="application/vnd.openxmlformats-officedocument.drawing+xml"/>
  <Override PartName="/xl/comments54.xml" ContentType="application/vnd.openxmlformats-officedocument.spreadsheetml.comments+xml"/>
  <Override PartName="/xl/charts/chart52.xml" ContentType="application/vnd.openxmlformats-officedocument.drawingml.chart+xml"/>
  <Override PartName="/xl/drawings/drawing68.xml" ContentType="application/vnd.openxmlformats-officedocument.drawing+xml"/>
  <Override PartName="/xl/comments55.xml" ContentType="application/vnd.openxmlformats-officedocument.spreadsheetml.comments+xml"/>
  <Override PartName="/xl/charts/chart53.xml" ContentType="application/vnd.openxmlformats-officedocument.drawingml.chart+xml"/>
  <Override PartName="/xl/drawings/drawing69.xml" ContentType="application/vnd.openxmlformats-officedocument.drawing+xml"/>
  <Override PartName="/xl/comments56.xml" ContentType="application/vnd.openxmlformats-officedocument.spreadsheetml.comments+xml"/>
  <Override PartName="/xl/charts/chart54.xml" ContentType="application/vnd.openxmlformats-officedocument.drawingml.chart+xml"/>
  <Override PartName="/xl/drawings/drawing70.xml" ContentType="application/vnd.openxmlformats-officedocument.drawing+xml"/>
  <Override PartName="/xl/comments57.xml" ContentType="application/vnd.openxmlformats-officedocument.spreadsheetml.comments+xml"/>
  <Override PartName="/xl/charts/chart55.xml" ContentType="application/vnd.openxmlformats-officedocument.drawingml.chart+xml"/>
  <Override PartName="/xl/drawings/drawing71.xml" ContentType="application/vnd.openxmlformats-officedocument.drawing+xml"/>
  <Override PartName="/xl/comments58.xml" ContentType="application/vnd.openxmlformats-officedocument.spreadsheetml.comments+xml"/>
  <Override PartName="/xl/charts/chart56.xml" ContentType="application/vnd.openxmlformats-officedocument.drawingml.chart+xml"/>
  <Override PartName="/xl/drawings/drawing72.xml" ContentType="application/vnd.openxmlformats-officedocument.drawing+xml"/>
  <Override PartName="/xl/comments59.xml" ContentType="application/vnd.openxmlformats-officedocument.spreadsheetml.comments+xml"/>
  <Override PartName="/xl/charts/chart57.xml" ContentType="application/vnd.openxmlformats-officedocument.drawingml.chart+xml"/>
  <Override PartName="/xl/drawings/drawing73.xml" ContentType="application/vnd.openxmlformats-officedocument.drawing+xml"/>
  <Override PartName="/xl/comments60.xml" ContentType="application/vnd.openxmlformats-officedocument.spreadsheetml.comments+xml"/>
  <Override PartName="/xl/charts/chart58.xml" ContentType="application/vnd.openxmlformats-officedocument.drawingml.chart+xml"/>
  <Override PartName="/xl/drawings/drawing74.xml" ContentType="application/vnd.openxmlformats-officedocument.drawing+xml"/>
  <Override PartName="/xl/comments61.xml" ContentType="application/vnd.openxmlformats-officedocument.spreadsheetml.comments+xml"/>
  <Override PartName="/xl/charts/chart59.xml" ContentType="application/vnd.openxmlformats-officedocument.drawingml.chart+xml"/>
  <Override PartName="/xl/drawings/drawing75.xml" ContentType="application/vnd.openxmlformats-officedocument.drawing+xml"/>
  <Override PartName="/xl/comments62.xml" ContentType="application/vnd.openxmlformats-officedocument.spreadsheetml.comments+xml"/>
  <Override PartName="/xl/charts/chart60.xml" ContentType="application/vnd.openxmlformats-officedocument.drawingml.chart+xml"/>
  <Override PartName="/xl/drawings/drawing76.xml" ContentType="application/vnd.openxmlformats-officedocument.drawing+xml"/>
  <Override PartName="/xl/comments63.xml" ContentType="application/vnd.openxmlformats-officedocument.spreadsheetml.comments+xml"/>
  <Override PartName="/xl/charts/chart61.xml" ContentType="application/vnd.openxmlformats-officedocument.drawingml.chart+xml"/>
  <Override PartName="/xl/drawings/drawing77.xml" ContentType="application/vnd.openxmlformats-officedocument.drawing+xml"/>
  <Override PartName="/xl/comments64.xml" ContentType="application/vnd.openxmlformats-officedocument.spreadsheetml.comments+xml"/>
  <Override PartName="/xl/charts/chart62.xml" ContentType="application/vnd.openxmlformats-officedocument.drawingml.chart+xml"/>
  <Override PartName="/xl/drawings/drawing78.xml" ContentType="application/vnd.openxmlformats-officedocument.drawing+xml"/>
  <Override PartName="/xl/comments65.xml" ContentType="application/vnd.openxmlformats-officedocument.spreadsheetml.comments+xml"/>
  <Override PartName="/xl/charts/chart63.xml" ContentType="application/vnd.openxmlformats-officedocument.drawingml.chart+xml"/>
  <Override PartName="/xl/drawings/drawing79.xml" ContentType="application/vnd.openxmlformats-officedocument.drawing+xml"/>
  <Override PartName="/xl/comments66.xml" ContentType="application/vnd.openxmlformats-officedocument.spreadsheetml.comments+xml"/>
  <Override PartName="/xl/charts/chart64.xml" ContentType="application/vnd.openxmlformats-officedocument.drawingml.chart+xml"/>
  <Override PartName="/xl/drawings/drawing80.xml" ContentType="application/vnd.openxmlformats-officedocument.drawing+xml"/>
  <Override PartName="/xl/comments67.xml" ContentType="application/vnd.openxmlformats-officedocument.spreadsheetml.comments+xml"/>
  <Override PartName="/xl/charts/chart65.xml" ContentType="application/vnd.openxmlformats-officedocument.drawingml.chart+xml"/>
  <Override PartName="/xl/drawings/drawing81.xml" ContentType="application/vnd.openxmlformats-officedocument.drawing+xml"/>
  <Override PartName="/xl/comments68.xml" ContentType="application/vnd.openxmlformats-officedocument.spreadsheetml.comments+xml"/>
  <Override PartName="/xl/charts/chart66.xml" ContentType="application/vnd.openxmlformats-officedocument.drawingml.chart+xml"/>
  <Override PartName="/xl/drawings/drawing82.xml" ContentType="application/vnd.openxmlformats-officedocument.drawing+xml"/>
  <Override PartName="/xl/comments69.xml" ContentType="application/vnd.openxmlformats-officedocument.spreadsheetml.comments+xml"/>
  <Override PartName="/xl/charts/chart67.xml" ContentType="application/vnd.openxmlformats-officedocument.drawingml.chart+xml"/>
  <Override PartName="/xl/drawings/drawing83.xml" ContentType="application/vnd.openxmlformats-officedocument.drawing+xml"/>
  <Override PartName="/xl/comments70.xml" ContentType="application/vnd.openxmlformats-officedocument.spreadsheetml.comments+xml"/>
  <Override PartName="/xl/charts/chart68.xml" ContentType="application/vnd.openxmlformats-officedocument.drawingml.chart+xml"/>
  <Override PartName="/xl/drawings/drawing84.xml" ContentType="application/vnd.openxmlformats-officedocument.drawing+xml"/>
  <Override PartName="/xl/comments71.xml" ContentType="application/vnd.openxmlformats-officedocument.spreadsheetml.comments+xml"/>
  <Override PartName="/xl/charts/chart69.xml" ContentType="application/vnd.openxmlformats-officedocument.drawingml.chart+xml"/>
  <Override PartName="/xl/drawings/drawing85.xml" ContentType="application/vnd.openxmlformats-officedocument.drawing+xml"/>
  <Override PartName="/xl/comments72.xml" ContentType="application/vnd.openxmlformats-officedocument.spreadsheetml.comments+xml"/>
  <Override PartName="/xl/charts/chart70.xml" ContentType="application/vnd.openxmlformats-officedocument.drawingml.chart+xml"/>
  <Override PartName="/xl/drawings/drawing86.xml" ContentType="application/vnd.openxmlformats-officedocument.drawing+xml"/>
  <Override PartName="/xl/comments73.xml" ContentType="application/vnd.openxmlformats-officedocument.spreadsheetml.comments+xml"/>
  <Override PartName="/xl/charts/chart71.xml" ContentType="application/vnd.openxmlformats-officedocument.drawingml.chart+xml"/>
  <Override PartName="/xl/drawings/drawing87.xml" ContentType="application/vnd.openxmlformats-officedocument.drawing+xml"/>
  <Override PartName="/xl/comments74.xml" ContentType="application/vnd.openxmlformats-officedocument.spreadsheetml.comments+xml"/>
  <Override PartName="/xl/charts/chart72.xml" ContentType="application/vnd.openxmlformats-officedocument.drawingml.chart+xml"/>
  <Override PartName="/xl/drawings/drawing88.xml" ContentType="application/vnd.openxmlformats-officedocument.drawing+xml"/>
  <Override PartName="/xl/comments75.xml" ContentType="application/vnd.openxmlformats-officedocument.spreadsheetml.comments+xml"/>
  <Override PartName="/xl/charts/chart73.xml" ContentType="application/vnd.openxmlformats-officedocument.drawingml.chart+xml"/>
  <Override PartName="/xl/drawings/drawing89.xml" ContentType="application/vnd.openxmlformats-officedocument.drawing+xml"/>
  <Override PartName="/xl/comments76.xml" ContentType="application/vnd.openxmlformats-officedocument.spreadsheetml.comments+xml"/>
  <Override PartName="/xl/charts/chart74.xml" ContentType="application/vnd.openxmlformats-officedocument.drawingml.chart+xml"/>
  <Override PartName="/xl/drawings/drawing90.xml" ContentType="application/vnd.openxmlformats-officedocument.drawing+xml"/>
  <Override PartName="/xl/comments77.xml" ContentType="application/vnd.openxmlformats-officedocument.spreadsheetml.comments+xml"/>
  <Override PartName="/xl/charts/chart75.xml" ContentType="application/vnd.openxmlformats-officedocument.drawingml.chart+xml"/>
  <Override PartName="/xl/drawings/drawing91.xml" ContentType="application/vnd.openxmlformats-officedocument.drawing+xml"/>
  <Override PartName="/xl/comments78.xml" ContentType="application/vnd.openxmlformats-officedocument.spreadsheetml.comments+xml"/>
  <Override PartName="/xl/charts/chart76.xml" ContentType="application/vnd.openxmlformats-officedocument.drawingml.chart+xml"/>
  <Override PartName="/xl/drawings/drawing92.xml" ContentType="application/vnd.openxmlformats-officedocument.drawing+xml"/>
  <Override PartName="/xl/comments79.xml" ContentType="application/vnd.openxmlformats-officedocument.spreadsheetml.comments+xml"/>
  <Override PartName="/xl/charts/chart77.xml" ContentType="application/vnd.openxmlformats-officedocument.drawingml.chart+xml"/>
  <Override PartName="/xl/drawings/drawing93.xml" ContentType="application/vnd.openxmlformats-officedocument.drawing+xml"/>
  <Override PartName="/xl/comments80.xml" ContentType="application/vnd.openxmlformats-officedocument.spreadsheetml.comments+xml"/>
  <Override PartName="/xl/charts/chart78.xml" ContentType="application/vnd.openxmlformats-officedocument.drawingml.chart+xml"/>
  <Override PartName="/xl/drawings/drawing94.xml" ContentType="application/vnd.openxmlformats-officedocument.drawing+xml"/>
  <Override PartName="/xl/comments81.xml" ContentType="application/vnd.openxmlformats-officedocument.spreadsheetml.comments+xml"/>
  <Override PartName="/xl/charts/chart79.xml" ContentType="application/vnd.openxmlformats-officedocument.drawingml.chart+xml"/>
  <Override PartName="/xl/drawings/drawing95.xml" ContentType="application/vnd.openxmlformats-officedocument.drawing+xml"/>
  <Override PartName="/xl/comments82.xml" ContentType="application/vnd.openxmlformats-officedocument.spreadsheetml.comments+xml"/>
  <Override PartName="/xl/charts/chart80.xml" ContentType="application/vnd.openxmlformats-officedocument.drawingml.chart+xml"/>
  <Override PartName="/xl/drawings/drawing96.xml" ContentType="application/vnd.openxmlformats-officedocument.drawing+xml"/>
  <Override PartName="/xl/comments83.xml" ContentType="application/vnd.openxmlformats-officedocument.spreadsheetml.comments+xml"/>
  <Override PartName="/xl/charts/chart81.xml" ContentType="application/vnd.openxmlformats-officedocument.drawingml.chart+xml"/>
  <Override PartName="/xl/drawings/drawing97.xml" ContentType="application/vnd.openxmlformats-officedocument.drawing+xml"/>
  <Override PartName="/xl/comments84.xml" ContentType="application/vnd.openxmlformats-officedocument.spreadsheetml.comments+xml"/>
  <Override PartName="/xl/charts/chart82.xml" ContentType="application/vnd.openxmlformats-officedocument.drawingml.chart+xml"/>
  <Override PartName="/xl/drawings/drawing98.xml" ContentType="application/vnd.openxmlformats-officedocument.drawing+xml"/>
  <Override PartName="/xl/comments85.xml" ContentType="application/vnd.openxmlformats-officedocument.spreadsheetml.comments+xml"/>
  <Override PartName="/xl/charts/chart83.xml" ContentType="application/vnd.openxmlformats-officedocument.drawingml.chart+xml"/>
  <Override PartName="/xl/drawings/drawing99.xml" ContentType="application/vnd.openxmlformats-officedocument.drawing+xml"/>
  <Override PartName="/xl/comments86.xml" ContentType="application/vnd.openxmlformats-officedocument.spreadsheetml.comments+xml"/>
  <Override PartName="/xl/charts/chart84.xml" ContentType="application/vnd.openxmlformats-officedocument.drawingml.chart+xml"/>
  <Override PartName="/xl/drawings/drawing100.xml" ContentType="application/vnd.openxmlformats-officedocument.drawing+xml"/>
  <Override PartName="/xl/comments87.xml" ContentType="application/vnd.openxmlformats-officedocument.spreadsheetml.comments+xml"/>
  <Override PartName="/xl/charts/chart85.xml" ContentType="application/vnd.openxmlformats-officedocument.drawingml.chart+xml"/>
  <Override PartName="/xl/drawings/drawing101.xml" ContentType="application/vnd.openxmlformats-officedocument.drawing+xml"/>
  <Override PartName="/xl/comments88.xml" ContentType="application/vnd.openxmlformats-officedocument.spreadsheetml.comments+xml"/>
  <Override PartName="/xl/charts/chart86.xml" ContentType="application/vnd.openxmlformats-officedocument.drawingml.chart+xml"/>
  <Override PartName="/xl/drawings/drawing102.xml" ContentType="application/vnd.openxmlformats-officedocument.drawing+xml"/>
  <Override PartName="/xl/comments89.xml" ContentType="application/vnd.openxmlformats-officedocument.spreadsheetml.comments+xml"/>
  <Override PartName="/xl/charts/chart87.xml" ContentType="application/vnd.openxmlformats-officedocument.drawingml.chart+xml"/>
  <Override PartName="/xl/drawings/drawing103.xml" ContentType="application/vnd.openxmlformats-officedocument.drawing+xml"/>
  <Override PartName="/xl/comments90.xml" ContentType="application/vnd.openxmlformats-officedocument.spreadsheetml.comments+xml"/>
  <Override PartName="/xl/charts/chart88.xml" ContentType="application/vnd.openxmlformats-officedocument.drawingml.chart+xml"/>
  <Override PartName="/xl/drawings/drawing104.xml" ContentType="application/vnd.openxmlformats-officedocument.drawing+xml"/>
  <Override PartName="/xl/comments91.xml" ContentType="application/vnd.openxmlformats-officedocument.spreadsheetml.comments+xml"/>
  <Override PartName="/xl/charts/chart89.xml" ContentType="application/vnd.openxmlformats-officedocument.drawingml.chart+xml"/>
  <Override PartName="/xl/drawings/drawing105.xml" ContentType="application/vnd.openxmlformats-officedocument.drawing+xml"/>
  <Override PartName="/xl/comments92.xml" ContentType="application/vnd.openxmlformats-officedocument.spreadsheetml.comments+xml"/>
  <Override PartName="/xl/charts/chart90.xml" ContentType="application/vnd.openxmlformats-officedocument.drawingml.chart+xml"/>
  <Override PartName="/xl/drawings/drawing106.xml" ContentType="application/vnd.openxmlformats-officedocument.drawing+xml"/>
  <Override PartName="/xl/comments93.xml" ContentType="application/vnd.openxmlformats-officedocument.spreadsheetml.comments+xml"/>
  <Override PartName="/xl/charts/chart91.xml" ContentType="application/vnd.openxmlformats-officedocument.drawingml.chart+xml"/>
  <Override PartName="/xl/drawings/drawing107.xml" ContentType="application/vnd.openxmlformats-officedocument.drawing+xml"/>
  <Override PartName="/xl/comments94.xml" ContentType="application/vnd.openxmlformats-officedocument.spreadsheetml.comments+xml"/>
  <Override PartName="/xl/charts/chart92.xml" ContentType="application/vnd.openxmlformats-officedocument.drawingml.chart+xml"/>
  <Override PartName="/xl/drawings/drawing108.xml" ContentType="application/vnd.openxmlformats-officedocument.drawing+xml"/>
  <Override PartName="/xl/comments95.xml" ContentType="application/vnd.openxmlformats-officedocument.spreadsheetml.comments+xml"/>
  <Override PartName="/xl/charts/chart93.xml" ContentType="application/vnd.openxmlformats-officedocument.drawingml.chart+xml"/>
  <Override PartName="/xl/drawings/drawing109.xml" ContentType="application/vnd.openxmlformats-officedocument.drawing+xml"/>
  <Override PartName="/xl/comments96.xml" ContentType="application/vnd.openxmlformats-officedocument.spreadsheetml.comments+xml"/>
  <Override PartName="/xl/charts/chart94.xml" ContentType="application/vnd.openxmlformats-officedocument.drawingml.chart+xml"/>
  <Override PartName="/xl/drawings/drawing110.xml" ContentType="application/vnd.openxmlformats-officedocument.drawing+xml"/>
  <Override PartName="/xl/comments97.xml" ContentType="application/vnd.openxmlformats-officedocument.spreadsheetml.comments+xml"/>
  <Override PartName="/xl/charts/chart95.xml" ContentType="application/vnd.openxmlformats-officedocument.drawingml.chart+xml"/>
  <Override PartName="/xl/drawings/drawing111.xml" ContentType="application/vnd.openxmlformats-officedocument.drawing+xml"/>
  <Override PartName="/xl/comments98.xml" ContentType="application/vnd.openxmlformats-officedocument.spreadsheetml.comments+xml"/>
  <Override PartName="/xl/charts/chart96.xml" ContentType="application/vnd.openxmlformats-officedocument.drawingml.chart+xml"/>
  <Override PartName="/xl/drawings/drawing112.xml" ContentType="application/vnd.openxmlformats-officedocument.drawing+xml"/>
  <Override PartName="/xl/comments99.xml" ContentType="application/vnd.openxmlformats-officedocument.spreadsheetml.comments+xml"/>
  <Override PartName="/xl/charts/chart97.xml" ContentType="application/vnd.openxmlformats-officedocument.drawingml.chart+xml"/>
  <Override PartName="/xl/drawings/drawing113.xml" ContentType="application/vnd.openxmlformats-officedocument.drawing+xml"/>
  <Override PartName="/xl/comments100.xml" ContentType="application/vnd.openxmlformats-officedocument.spreadsheetml.comments+xml"/>
  <Override PartName="/xl/charts/chart98.xml" ContentType="application/vnd.openxmlformats-officedocument.drawingml.chart+xml"/>
  <Override PartName="/xl/drawings/drawing114.xml" ContentType="application/vnd.openxmlformats-officedocument.drawing+xml"/>
  <Override PartName="/xl/comments101.xml" ContentType="application/vnd.openxmlformats-officedocument.spreadsheetml.comments+xml"/>
  <Override PartName="/xl/charts/chart99.xml" ContentType="application/vnd.openxmlformats-officedocument.drawingml.chart+xml"/>
  <Override PartName="/xl/drawings/drawing115.xml" ContentType="application/vnd.openxmlformats-officedocument.drawing+xml"/>
  <Override PartName="/xl/comments102.xml" ContentType="application/vnd.openxmlformats-officedocument.spreadsheetml.comments+xml"/>
  <Override PartName="/xl/charts/chart100.xml" ContentType="application/vnd.openxmlformats-officedocument.drawingml.chart+xml"/>
  <Override PartName="/xl/drawings/drawing116.xml" ContentType="application/vnd.openxmlformats-officedocument.drawing+xml"/>
  <Override PartName="/xl/comments103.xml" ContentType="application/vnd.openxmlformats-officedocument.spreadsheetml.comments+xml"/>
  <Override PartName="/xl/charts/chart101.xml" ContentType="application/vnd.openxmlformats-officedocument.drawingml.chart+xml"/>
  <Override PartName="/xl/drawings/drawing117.xml" ContentType="application/vnd.openxmlformats-officedocument.drawing+xml"/>
  <Override PartName="/xl/comments104.xml" ContentType="application/vnd.openxmlformats-officedocument.spreadsheetml.comments+xml"/>
  <Override PartName="/xl/charts/chart102.xml" ContentType="application/vnd.openxmlformats-officedocument.drawingml.chart+xml"/>
  <Override PartName="/xl/drawings/drawing118.xml" ContentType="application/vnd.openxmlformats-officedocument.drawing+xml"/>
  <Override PartName="/xl/comments105.xml" ContentType="application/vnd.openxmlformats-officedocument.spreadsheetml.comments+xml"/>
  <Override PartName="/xl/charts/chart103.xml" ContentType="application/vnd.openxmlformats-officedocument.drawingml.chart+xml"/>
  <Override PartName="/xl/drawings/drawing119.xml" ContentType="application/vnd.openxmlformats-officedocument.drawing+xml"/>
  <Override PartName="/xl/comments106.xml" ContentType="application/vnd.openxmlformats-officedocument.spreadsheetml.comments+xml"/>
  <Override PartName="/xl/charts/chart104.xml" ContentType="application/vnd.openxmlformats-officedocument.drawingml.chart+xml"/>
  <Override PartName="/xl/drawings/drawing120.xml" ContentType="application/vnd.openxmlformats-officedocument.drawing+xml"/>
  <Override PartName="/xl/comments107.xml" ContentType="application/vnd.openxmlformats-officedocument.spreadsheetml.comments+xml"/>
  <Override PartName="/xl/charts/chart105.xml" ContentType="application/vnd.openxmlformats-officedocument.drawingml.chart+xml"/>
  <Override PartName="/xl/drawings/drawing121.xml" ContentType="application/vnd.openxmlformats-officedocument.drawing+xml"/>
  <Override PartName="/xl/comments108.xml" ContentType="application/vnd.openxmlformats-officedocument.spreadsheetml.comments+xml"/>
  <Override PartName="/xl/charts/chart106.xml" ContentType="application/vnd.openxmlformats-officedocument.drawingml.chart+xml"/>
  <Override PartName="/xl/drawings/drawing122.xml" ContentType="application/vnd.openxmlformats-officedocument.drawing+xml"/>
  <Override PartName="/xl/comments109.xml" ContentType="application/vnd.openxmlformats-officedocument.spreadsheetml.comments+xml"/>
  <Override PartName="/xl/charts/chart107.xml" ContentType="application/vnd.openxmlformats-officedocument.drawingml.chart+xml"/>
  <Override PartName="/xl/drawings/drawing123.xml" ContentType="application/vnd.openxmlformats-officedocument.drawing+xml"/>
  <Override PartName="/xl/comments110.xml" ContentType="application/vnd.openxmlformats-officedocument.spreadsheetml.comments+xml"/>
  <Override PartName="/xl/charts/chart108.xml" ContentType="application/vnd.openxmlformats-officedocument.drawingml.chart+xml"/>
  <Override PartName="/xl/drawings/drawing124.xml" ContentType="application/vnd.openxmlformats-officedocument.drawing+xml"/>
  <Override PartName="/xl/comments111.xml" ContentType="application/vnd.openxmlformats-officedocument.spreadsheetml.comments+xml"/>
  <Override PartName="/xl/charts/chart109.xml" ContentType="application/vnd.openxmlformats-officedocument.drawingml.chart+xml"/>
  <Override PartName="/xl/drawings/drawing125.xml" ContentType="application/vnd.openxmlformats-officedocument.drawing+xml"/>
  <Override PartName="/xl/comments112.xml" ContentType="application/vnd.openxmlformats-officedocument.spreadsheetml.comments+xml"/>
  <Override PartName="/xl/charts/chart110.xml" ContentType="application/vnd.openxmlformats-officedocument.drawingml.chart+xml"/>
  <Override PartName="/xl/drawings/drawing126.xml" ContentType="application/vnd.openxmlformats-officedocument.drawing+xml"/>
  <Override PartName="/xl/comments113.xml" ContentType="application/vnd.openxmlformats-officedocument.spreadsheetml.comments+xml"/>
  <Override PartName="/xl/charts/chart111.xml" ContentType="application/vnd.openxmlformats-officedocument.drawingml.chart+xml"/>
  <Override PartName="/xl/drawings/drawing127.xml" ContentType="application/vnd.openxmlformats-officedocument.drawing+xml"/>
  <Override PartName="/xl/comments114.xml" ContentType="application/vnd.openxmlformats-officedocument.spreadsheetml.comments+xml"/>
  <Override PartName="/xl/charts/chart112.xml" ContentType="application/vnd.openxmlformats-officedocument.drawingml.chart+xml"/>
  <Override PartName="/xl/drawings/drawing128.xml" ContentType="application/vnd.openxmlformats-officedocument.drawing+xml"/>
  <Override PartName="/xl/comments115.xml" ContentType="application/vnd.openxmlformats-officedocument.spreadsheetml.comments+xml"/>
  <Override PartName="/xl/charts/chart113.xml" ContentType="application/vnd.openxmlformats-officedocument.drawingml.chart+xml"/>
  <Override PartName="/xl/drawings/drawing129.xml" ContentType="application/vnd.openxmlformats-officedocument.drawing+xml"/>
  <Override PartName="/xl/comments116.xml" ContentType="application/vnd.openxmlformats-officedocument.spreadsheetml.comments+xml"/>
  <Override PartName="/xl/charts/chart114.xml" ContentType="application/vnd.openxmlformats-officedocument.drawingml.chart+xml"/>
  <Override PartName="/xl/drawings/drawing130.xml" ContentType="application/vnd.openxmlformats-officedocument.drawing+xml"/>
  <Override PartName="/xl/comments117.xml" ContentType="application/vnd.openxmlformats-officedocument.spreadsheetml.comments+xml"/>
  <Override PartName="/xl/charts/chart115.xml" ContentType="application/vnd.openxmlformats-officedocument.drawingml.chart+xml"/>
  <Override PartName="/xl/drawings/drawing131.xml" ContentType="application/vnd.openxmlformats-officedocument.drawing+xml"/>
  <Override PartName="/xl/comments118.xml" ContentType="application/vnd.openxmlformats-officedocument.spreadsheetml.comments+xml"/>
  <Override PartName="/xl/charts/chart116.xml" ContentType="application/vnd.openxmlformats-officedocument.drawingml.chart+xml"/>
  <Override PartName="/xl/drawings/drawing132.xml" ContentType="application/vnd.openxmlformats-officedocument.drawing+xml"/>
  <Override PartName="/xl/comments119.xml" ContentType="application/vnd.openxmlformats-officedocument.spreadsheetml.comments+xml"/>
  <Override PartName="/xl/charts/chart117.xml" ContentType="application/vnd.openxmlformats-officedocument.drawingml.chart+xml"/>
  <Override PartName="/xl/drawings/drawing133.xml" ContentType="application/vnd.openxmlformats-officedocument.drawing+xml"/>
  <Override PartName="/xl/comments120.xml" ContentType="application/vnd.openxmlformats-officedocument.spreadsheetml.comments+xml"/>
  <Override PartName="/xl/charts/chart118.xml" ContentType="application/vnd.openxmlformats-officedocument.drawingml.chart+xml"/>
  <Override PartName="/xl/drawings/drawing134.xml" ContentType="application/vnd.openxmlformats-officedocument.drawing+xml"/>
  <Override PartName="/xl/comments121.xml" ContentType="application/vnd.openxmlformats-officedocument.spreadsheetml.comments+xml"/>
  <Override PartName="/xl/charts/chart119.xml" ContentType="application/vnd.openxmlformats-officedocument.drawingml.chart+xml"/>
  <Override PartName="/xl/drawings/drawing135.xml" ContentType="application/vnd.openxmlformats-officedocument.drawing+xml"/>
  <Override PartName="/xl/comments122.xml" ContentType="application/vnd.openxmlformats-officedocument.spreadsheetml.comments+xml"/>
  <Override PartName="/xl/charts/chart120.xml" ContentType="application/vnd.openxmlformats-officedocument.drawingml.chart+xml"/>
  <Override PartName="/xl/drawings/drawing136.xml" ContentType="application/vnd.openxmlformats-officedocument.drawing+xml"/>
  <Override PartName="/xl/comments123.xml" ContentType="application/vnd.openxmlformats-officedocument.spreadsheetml.comments+xml"/>
  <Override PartName="/xl/charts/chart121.xml" ContentType="application/vnd.openxmlformats-officedocument.drawingml.chart+xml"/>
  <Override PartName="/xl/drawings/drawing137.xml" ContentType="application/vnd.openxmlformats-officedocument.drawing+xml"/>
  <Override PartName="/xl/comments124.xml" ContentType="application/vnd.openxmlformats-officedocument.spreadsheetml.comments+xml"/>
  <Override PartName="/xl/charts/chart122.xml" ContentType="application/vnd.openxmlformats-officedocument.drawingml.chart+xml"/>
  <Override PartName="/xl/drawings/drawing138.xml" ContentType="application/vnd.openxmlformats-officedocument.drawing+xml"/>
  <Override PartName="/xl/comments125.xml" ContentType="application/vnd.openxmlformats-officedocument.spreadsheetml.comments+xml"/>
  <Override PartName="/xl/charts/chart123.xml" ContentType="application/vnd.openxmlformats-officedocument.drawingml.chart+xml"/>
  <Override PartName="/xl/drawings/drawing139.xml" ContentType="application/vnd.openxmlformats-officedocument.drawing+xml"/>
  <Override PartName="/xl/comments126.xml" ContentType="application/vnd.openxmlformats-officedocument.spreadsheetml.comments+xml"/>
  <Override PartName="/xl/charts/chart124.xml" ContentType="application/vnd.openxmlformats-officedocument.drawingml.chart+xml"/>
  <Override PartName="/xl/drawings/drawing140.xml" ContentType="application/vnd.openxmlformats-officedocument.drawing+xml"/>
  <Override PartName="/xl/comments127.xml" ContentType="application/vnd.openxmlformats-officedocument.spreadsheetml.comments+xml"/>
  <Override PartName="/xl/charts/chart125.xml" ContentType="application/vnd.openxmlformats-officedocument.drawingml.chart+xml"/>
  <Override PartName="/xl/drawings/drawing141.xml" ContentType="application/vnd.openxmlformats-officedocument.drawing+xml"/>
  <Override PartName="/xl/comments128.xml" ContentType="application/vnd.openxmlformats-officedocument.spreadsheetml.comments+xml"/>
  <Override PartName="/xl/charts/chart126.xml" ContentType="application/vnd.openxmlformats-officedocument.drawingml.chart+xml"/>
  <Override PartName="/xl/drawings/drawing142.xml" ContentType="application/vnd.openxmlformats-officedocument.drawing+xml"/>
  <Override PartName="/xl/comments129.xml" ContentType="application/vnd.openxmlformats-officedocument.spreadsheetml.comments+xml"/>
  <Override PartName="/xl/charts/chart127.xml" ContentType="application/vnd.openxmlformats-officedocument.drawingml.chart+xml"/>
  <Override PartName="/xl/drawings/drawing143.xml" ContentType="application/vnd.openxmlformats-officedocument.drawing+xml"/>
  <Override PartName="/xl/comments130.xml" ContentType="application/vnd.openxmlformats-officedocument.spreadsheetml.comments+xml"/>
  <Override PartName="/xl/charts/chart128.xml" ContentType="application/vnd.openxmlformats-officedocument.drawingml.chart+xml"/>
  <Override PartName="/xl/drawings/drawing144.xml" ContentType="application/vnd.openxmlformats-officedocument.drawing+xml"/>
  <Override PartName="/xl/comments131.xml" ContentType="application/vnd.openxmlformats-officedocument.spreadsheetml.comments+xml"/>
  <Override PartName="/xl/charts/chart129.xml" ContentType="application/vnd.openxmlformats-officedocument.drawingml.chart+xml"/>
  <Override PartName="/xl/drawings/drawing145.xml" ContentType="application/vnd.openxmlformats-officedocument.drawing+xml"/>
  <Override PartName="/xl/comments132.xml" ContentType="application/vnd.openxmlformats-officedocument.spreadsheetml.comments+xml"/>
  <Override PartName="/xl/charts/chart13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66925"/>
  <mc:AlternateContent xmlns:mc="http://schemas.openxmlformats.org/markup-compatibility/2006">
    <mc:Choice Requires="x15">
      <x15ac:absPath xmlns:x15ac="http://schemas.microsoft.com/office/spreadsheetml/2010/11/ac" url="https://supersalud-my.sharepoint.com/personal/adriana_guerrero_supersalud_gov_co/Documents/2026/Temas/Publicaciones/Publicaciones/Abril/"/>
    </mc:Choice>
  </mc:AlternateContent>
  <xr:revisionPtr revIDLastSave="0" documentId="8_{11A50303-443F-4725-8CED-1E530BDEE3C7}" xr6:coauthVersionLast="47" xr6:coauthVersionMax="47" xr10:uidLastSave="{00000000-0000-0000-0000-000000000000}"/>
  <bookViews>
    <workbookView xWindow="20370" yWindow="-120" windowWidth="29040" windowHeight="15720" tabRatio="538" firstSheet="3" activeTab="3" xr2:uid="{E1176277-3438-489E-91A9-CB4F401961A1}"/>
  </bookViews>
  <sheets>
    <sheet name="PLANTILLA" sheetId="11" state="hidden" r:id="rId1"/>
    <sheet name="SharePoint" sheetId="861" state="hidden" r:id="rId2"/>
    <sheet name="Reporte" sheetId="702" state="hidden" r:id="rId3"/>
    <sheet name="INDICADORES" sheetId="22" r:id="rId4"/>
    <sheet name="DIA" sheetId="664" r:id="rId5"/>
    <sheet name="DFJYC" sheetId="218" r:id="rId6"/>
    <sheet name="DEAS" sheetId="220" r:id="rId7"/>
    <sheet name="DETGRAT" sheetId="222" r:id="rId8"/>
    <sheet name="DPU" sheetId="223" r:id="rId9"/>
    <sheet name="DOLF" sheetId="308" r:id="rId10"/>
    <sheet name="DPSS" sheetId="221" r:id="rId11"/>
    <sheet name="DID" sheetId="224" r:id="rId12"/>
    <sheet name="DJ" sheetId="225" r:id="rId13"/>
    <sheet name="OAC" sheetId="226" r:id="rId14"/>
    <sheet name="OAP" sheetId="227" r:id="rId15"/>
    <sheet name="OCI" sheetId="228" r:id="rId16"/>
    <sheet name="OFL" sheetId="673" r:id="rId17"/>
    <sheet name="SG" sheetId="231" r:id="rId18"/>
    <sheet name="M1-PA-001" sheetId="665" r:id="rId19"/>
    <sheet name="M3-PA-001" sheetId="705" r:id="rId20"/>
    <sheet name="M1-PA-002" sheetId="706" r:id="rId21"/>
    <sheet name="M1-PA-003" sheetId="707" r:id="rId22"/>
    <sheet name="CT29" sheetId="859" state="hidden" r:id="rId23"/>
    <sheet name="E6-PA-001" sheetId="709" r:id="rId24"/>
    <sheet name="E6-PA-002" sheetId="710" r:id="rId25"/>
    <sheet name="E6-PA-003" sheetId="711" r:id="rId26"/>
    <sheet name="E6-PA-004" sheetId="712" r:id="rId27"/>
    <sheet name="M3-PA-008" sheetId="713" r:id="rId28"/>
    <sheet name="M3-PA-009" sheetId="714" r:id="rId29"/>
    <sheet name="M3-PA-010" sheetId="715" r:id="rId30"/>
    <sheet name="M2-PA-003" sheetId="716" r:id="rId31"/>
    <sheet name="M2-PA-004" sheetId="717" r:id="rId32"/>
    <sheet name="M3-PA-013" sheetId="718" r:id="rId33"/>
    <sheet name="M3-PA-014" sheetId="719" r:id="rId34"/>
    <sheet name="M2-PA-005" sheetId="720" r:id="rId35"/>
    <sheet name="M3-PA-016" sheetId="721" r:id="rId36"/>
    <sheet name="M2-PA-006" sheetId="722" r:id="rId37"/>
    <sheet name="M3-PA-018" sheetId="723" r:id="rId38"/>
    <sheet name="M3-PA-019" sheetId="724" r:id="rId39"/>
    <sheet name="M5-PA-006" sheetId="853" r:id="rId40"/>
    <sheet name="M3-PA-036" sheetId="725" r:id="rId41"/>
    <sheet name="M3-PA-037" sheetId="726" r:id="rId42"/>
    <sheet name="M4-PA-011" sheetId="727" r:id="rId43"/>
    <sheet name="M4-PA-012" sheetId="728" r:id="rId44"/>
    <sheet name="M4-PA-013" sheetId="729" r:id="rId45"/>
    <sheet name="M4-PA-014" sheetId="730" r:id="rId46"/>
    <sheet name="M5-PA-005" sheetId="731" r:id="rId47"/>
    <sheet name="M5-PA-004" sheetId="732" r:id="rId48"/>
    <sheet name="M4-PA-015" sheetId="733" r:id="rId49"/>
    <sheet name="M2-PA-001" sheetId="734" r:id="rId50"/>
    <sheet name="M2-PA-002" sheetId="735" r:id="rId51"/>
    <sheet name="M3-PA-003" sheetId="862" r:id="rId52"/>
    <sheet name="M5-PA-002" sheetId="738" r:id="rId53"/>
    <sheet name="M5-PA-003" sheetId="737" r:id="rId54"/>
    <sheet name="M3-PA-027" sheetId="739" r:id="rId55"/>
    <sheet name="M2-PA-007" sheetId="740" r:id="rId56"/>
    <sheet name="M2-PA-008" sheetId="741" r:id="rId57"/>
    <sheet name="M2-PA-009" sheetId="742" r:id="rId58"/>
    <sheet name="M3-PA-031" sheetId="743" r:id="rId59"/>
    <sheet name="M4-PA-001" sheetId="744" r:id="rId60"/>
    <sheet name="M4-PA-002" sheetId="854" r:id="rId61"/>
    <sheet name="M4-PA-003" sheetId="745" r:id="rId62"/>
    <sheet name="M4-PA-004" sheetId="746" r:id="rId63"/>
    <sheet name="M4-PA-005" sheetId="747" r:id="rId64"/>
    <sheet name="M4-PA-006" sheetId="748" r:id="rId65"/>
    <sheet name="M2-PA-010" sheetId="749" r:id="rId66"/>
    <sheet name="M2-PA-011" sheetId="750" r:id="rId67"/>
    <sheet name="M2-PA-012" sheetId="855" r:id="rId68"/>
    <sheet name="M6-PA-001" sheetId="751" r:id="rId69"/>
    <sheet name="M6-PA-002" sheetId="752" r:id="rId70"/>
    <sheet name="M6-PA-003" sheetId="753" r:id="rId71"/>
    <sheet name="M6-PA-004" sheetId="754" r:id="rId72"/>
    <sheet name="M6-PA-005" sheetId="755" r:id="rId73"/>
    <sheet name="M4-PA-009" sheetId="756" r:id="rId74"/>
    <sheet name="M4-PA-010" sheetId="757" r:id="rId75"/>
    <sheet name="A5-PA-003" sheetId="758" r:id="rId76"/>
    <sheet name="A5-PA-005" sheetId="759" r:id="rId77"/>
    <sheet name="A5-PA-006" sheetId="760" r:id="rId78"/>
    <sheet name="A5-PA-007" sheetId="761" r:id="rId79"/>
    <sheet name="A5-PA-008" sheetId="762" r:id="rId80"/>
    <sheet name="A5-PA-009" sheetId="763" r:id="rId81"/>
    <sheet name="A5-PA-010" sheetId="764" r:id="rId82"/>
    <sheet name="A5-PA-011" sheetId="765" r:id="rId83"/>
    <sheet name="A5-PA-012" sheetId="766" r:id="rId84"/>
    <sheet name="E2-PA-001" sheetId="767" r:id="rId85"/>
    <sheet name="E5-PA-001" sheetId="768" r:id="rId86"/>
    <sheet name="E5-PA-002" sheetId="769" r:id="rId87"/>
    <sheet name="E5-PA-003" sheetId="770" r:id="rId88"/>
    <sheet name="E5-PA-004" sheetId="771" r:id="rId89"/>
    <sheet name="E2-PA-002" sheetId="772" r:id="rId90"/>
    <sheet name="E2-PA-003" sheetId="773" r:id="rId91"/>
    <sheet name="E2-PA-004" sheetId="856" r:id="rId92"/>
    <sheet name="E4-PA-001" sheetId="774" r:id="rId93"/>
    <sheet name="E4-PA-002" sheetId="775" r:id="rId94"/>
    <sheet name="E4-PA-003" sheetId="776" r:id="rId95"/>
    <sheet name="E3-PA-001" sheetId="777" r:id="rId96"/>
    <sheet name="E3-PA-002" sheetId="778" r:id="rId97"/>
    <sheet name="E3-PA-003" sheetId="779" r:id="rId98"/>
    <sheet name="E3-PA-004" sheetId="780" r:id="rId99"/>
    <sheet name="E1-PA-001" sheetId="781" r:id="rId100"/>
    <sheet name="M5-PA-001" sheetId="782" r:id="rId101"/>
    <sheet name="E1-PA-002" sheetId="857" r:id="rId102"/>
    <sheet name="E1-PA-003" sheetId="783" r:id="rId103"/>
    <sheet name="E1-PA-004" sheetId="784" r:id="rId104"/>
    <sheet name="E1-PA-005" sheetId="785" r:id="rId105"/>
    <sheet name="E1-PA-006" sheetId="786" r:id="rId106"/>
    <sheet name="E1-PA-007" sheetId="787" r:id="rId107"/>
    <sheet name="E1-PA-009" sheetId="788" r:id="rId108"/>
    <sheet name="M4-PA-007" sheetId="789" r:id="rId109"/>
    <sheet name="M4-PA-008" sheetId="790" r:id="rId110"/>
    <sheet name="M4-PA-016" sheetId="791" r:id="rId111"/>
    <sheet name="C1-PA-001" sheetId="792" r:id="rId112"/>
    <sheet name="C1-PA-002" sheetId="793" r:id="rId113"/>
    <sheet name="E1-PA-008" sheetId="794" r:id="rId114"/>
    <sheet name="A2-PA-001" sheetId="795" r:id="rId115"/>
    <sheet name="A2-PA-002" sheetId="858" r:id="rId116"/>
    <sheet name="A2-PA-003" sheetId="796" r:id="rId117"/>
    <sheet name="A6-PA-001" sheetId="797" r:id="rId118"/>
    <sheet name="A6-PA-002" sheetId="798" r:id="rId119"/>
    <sheet name="E4-PA-004" sheetId="799" r:id="rId120"/>
    <sheet name="E4-PA-005" sheetId="800" r:id="rId121"/>
    <sheet name="A6-PA-005" sheetId="801" r:id="rId122"/>
    <sheet name="E4-PA-006" sheetId="802" r:id="rId123"/>
    <sheet name="E4-PA-007" sheetId="803" r:id="rId124"/>
    <sheet name="A6-PA-008" sheetId="804" r:id="rId125"/>
    <sheet name="E4-PA-008" sheetId="805" r:id="rId126"/>
    <sheet name="A3-PA-001" sheetId="806" r:id="rId127"/>
    <sheet name="A3-PA-002" sheetId="807" r:id="rId128"/>
    <sheet name="A1-PA-001" sheetId="808" r:id="rId129"/>
    <sheet name="A1-PA-002" sheetId="809" r:id="rId130"/>
    <sheet name="A1-PA-003" sheetId="810" r:id="rId131"/>
    <sheet name="A1-PA-004" sheetId="811" r:id="rId132"/>
    <sheet name="A1-PA-005" sheetId="812" r:id="rId133"/>
    <sheet name="A1-PA-006" sheetId="813" r:id="rId134"/>
    <sheet name="A1-PA-007" sheetId="814" r:id="rId135"/>
    <sheet name="A1-PA-008" sheetId="815" r:id="rId136"/>
    <sheet name="A4-PA-001" sheetId="816" r:id="rId137"/>
    <sheet name="A4-PA-002" sheetId="817" r:id="rId138"/>
    <sheet name="A4-PA-003" sheetId="818" r:id="rId139"/>
    <sheet name="A4-PA-004" sheetId="819" r:id="rId140"/>
    <sheet name="A4-PA-005" sheetId="820" r:id="rId141"/>
    <sheet name="A4-PA-006" sheetId="860" r:id="rId142"/>
    <sheet name="A4-PA-007" sheetId="821" r:id="rId143"/>
    <sheet name="A4-PA-008" sheetId="822" r:id="rId144"/>
    <sheet name="C2-PA-001" sheetId="824" r:id="rId145"/>
    <sheet name="C2-PA-002" sheetId="825" r:id="rId146"/>
    <sheet name="C2-PA-003" sheetId="826" r:id="rId147"/>
    <sheet name="C2-PA-004" sheetId="863" r:id="rId148"/>
    <sheet name="DATOS" sheetId="852" state="hidden" r:id="rId149"/>
  </sheets>
  <externalReferences>
    <externalReference r:id="rId150"/>
    <externalReference r:id="rId151"/>
    <externalReference r:id="rId152"/>
  </externalReferences>
  <definedNames>
    <definedName name="_xlnm._FilterDatabase" localSheetId="2" hidden="1">Reporte!$N$4:$Z$133</definedName>
    <definedName name="_xlnm._FilterDatabase" localSheetId="1" hidden="1">SharePoint!$A$1:$DF$443</definedName>
    <definedName name="_xlnm.Print_Area" localSheetId="128">'A1-PA-001'!$A$1:$P$67</definedName>
    <definedName name="_xlnm.Print_Area" localSheetId="129">'A1-PA-002'!$A$1:$P$67</definedName>
    <definedName name="_xlnm.Print_Area" localSheetId="130">'A1-PA-003'!$A$1:$P$67</definedName>
    <definedName name="_xlnm.Print_Area" localSheetId="131">'A1-PA-004'!$A$1:$P$67</definedName>
    <definedName name="_xlnm.Print_Area" localSheetId="132">'A1-PA-005'!$A$1:$P$67</definedName>
    <definedName name="_xlnm.Print_Area" localSheetId="133">'A1-PA-006'!$A$1:$P$67</definedName>
    <definedName name="_xlnm.Print_Area" localSheetId="134">'A1-PA-007'!$A$1:$P$67</definedName>
    <definedName name="_xlnm.Print_Area" localSheetId="135">'A1-PA-008'!$A$1:$P$67</definedName>
    <definedName name="_xlnm.Print_Area" localSheetId="114">'A2-PA-001'!$A$1:$P$67</definedName>
    <definedName name="_xlnm.Print_Area" localSheetId="115">'A2-PA-002'!$A$1:$P$67</definedName>
    <definedName name="_xlnm.Print_Area" localSheetId="116">'A2-PA-003'!$A$1:$P$67</definedName>
    <definedName name="_xlnm.Print_Area" localSheetId="126">'A3-PA-001'!$A$1:$P$67</definedName>
    <definedName name="_xlnm.Print_Area" localSheetId="127">'A3-PA-002'!$A$1:$P$67</definedName>
    <definedName name="_xlnm.Print_Area" localSheetId="136">'A4-PA-001'!$A$1:$P$67</definedName>
    <definedName name="_xlnm.Print_Area" localSheetId="137">'A4-PA-002'!$A$1:$P$67</definedName>
    <definedName name="_xlnm.Print_Area" localSheetId="138">'A4-PA-003'!$A$1:$P$67</definedName>
    <definedName name="_xlnm.Print_Area" localSheetId="139">'A4-PA-004'!$A$1:$P$67</definedName>
    <definedName name="_xlnm.Print_Area" localSheetId="140">'A4-PA-005'!$A$1:$P$67</definedName>
    <definedName name="_xlnm.Print_Area" localSheetId="141">'A4-PA-006'!$A$1:$P$67</definedName>
    <definedName name="_xlnm.Print_Area" localSheetId="142">'A4-PA-007'!$A$1:$P$67</definedName>
    <definedName name="_xlnm.Print_Area" localSheetId="143">'A4-PA-008'!$A$1:$P$67</definedName>
    <definedName name="_xlnm.Print_Area" localSheetId="75">'A5-PA-003'!$A$1:$P$67</definedName>
    <definedName name="_xlnm.Print_Area" localSheetId="76">'A5-PA-005'!$A$1:$P$67</definedName>
    <definedName name="_xlnm.Print_Area" localSheetId="77">'A5-PA-006'!$A$1:$P$67</definedName>
    <definedName name="_xlnm.Print_Area" localSheetId="78">'A5-PA-007'!$A$1:$P$67</definedName>
    <definedName name="_xlnm.Print_Area" localSheetId="79">'A5-PA-008'!$A$1:$P$67</definedName>
    <definedName name="_xlnm.Print_Area" localSheetId="80">'A5-PA-009'!$A$1:$P$67</definedName>
    <definedName name="_xlnm.Print_Area" localSheetId="81">'A5-PA-010'!$A$1:$O$67</definedName>
    <definedName name="_xlnm.Print_Area" localSheetId="82">'A5-PA-011'!$A$1:$O$67</definedName>
    <definedName name="_xlnm.Print_Area" localSheetId="83">'A5-PA-012'!$A$1:$P$67</definedName>
    <definedName name="_xlnm.Print_Area" localSheetId="117">'A6-PA-001'!$A$1:$P$67</definedName>
    <definedName name="_xlnm.Print_Area" localSheetId="118">'A6-PA-002'!$A$1:$P$67</definedName>
    <definedName name="_xlnm.Print_Area" localSheetId="121">'A6-PA-005'!$A$1:$P$67</definedName>
    <definedName name="_xlnm.Print_Area" localSheetId="124">'A6-PA-008'!$A$1:$P$67</definedName>
    <definedName name="_xlnm.Print_Area" localSheetId="111">'C1-PA-001'!$A$1:$P$67</definedName>
    <definedName name="_xlnm.Print_Area" localSheetId="112">'C1-PA-002'!$A$1:$P$67</definedName>
    <definedName name="_xlnm.Print_Area" localSheetId="144">'C2-PA-001'!$A$1:$P$67</definedName>
    <definedName name="_xlnm.Print_Area" localSheetId="145">'C2-PA-002'!$A$1:$P$67</definedName>
    <definedName name="_xlnm.Print_Area" localSheetId="146">'C2-PA-003'!$A$1:$P$67</definedName>
    <definedName name="_xlnm.Print_Area" localSheetId="147">'C2-PA-004'!$A$1:$P$67</definedName>
    <definedName name="_xlnm.Print_Area" localSheetId="22">'CT29'!$A$1:$P$67</definedName>
    <definedName name="_xlnm.Print_Area" localSheetId="99">'E1-PA-001'!$A$1:$P$67</definedName>
    <definedName name="_xlnm.Print_Area" localSheetId="101">'E1-PA-002'!$A$1:$P$67</definedName>
    <definedName name="_xlnm.Print_Area" localSheetId="102">'E1-PA-003'!$A$1:$P$67</definedName>
    <definedName name="_xlnm.Print_Area" localSheetId="103">'E1-PA-004'!$A$1:$P$67</definedName>
    <definedName name="_xlnm.Print_Area" localSheetId="104">'E1-PA-005'!$A$1:$P$67</definedName>
    <definedName name="_xlnm.Print_Area" localSheetId="105">'E1-PA-006'!$A$1:$P$67</definedName>
    <definedName name="_xlnm.Print_Area" localSheetId="106">'E1-PA-007'!$A$1:$P$67</definedName>
    <definedName name="_xlnm.Print_Area" localSheetId="113">'E1-PA-008'!$A$1:$P$67</definedName>
    <definedName name="_xlnm.Print_Area" localSheetId="107">'E1-PA-009'!$A$1:$P$67</definedName>
    <definedName name="_xlnm.Print_Area" localSheetId="84">'E2-PA-001'!$A$1:$P$67</definedName>
    <definedName name="_xlnm.Print_Area" localSheetId="89">'E2-PA-002'!$A$1:$P$67</definedName>
    <definedName name="_xlnm.Print_Area" localSheetId="90">'E2-PA-003'!$A$1:$P$67</definedName>
    <definedName name="_xlnm.Print_Area" localSheetId="95">'E3-PA-001'!$A$1:$P$67</definedName>
    <definedName name="_xlnm.Print_Area" localSheetId="96">'E3-PA-002'!$A$1:$P$67</definedName>
    <definedName name="_xlnm.Print_Area" localSheetId="97">'E3-PA-003'!$A$1:$P$67</definedName>
    <definedName name="_xlnm.Print_Area" localSheetId="98">'E3-PA-004'!$A$1:$P$67</definedName>
    <definedName name="_xlnm.Print_Area" localSheetId="92">'E4-PA-001'!$A$1:$P$67</definedName>
    <definedName name="_xlnm.Print_Area" localSheetId="93">'E4-PA-002'!$A$1:$P$67</definedName>
    <definedName name="_xlnm.Print_Area" localSheetId="94">'E4-PA-003'!$A$1:$P$67</definedName>
    <definedName name="_xlnm.Print_Area" localSheetId="119">'E4-PA-004'!$A$1:$P$67</definedName>
    <definedName name="_xlnm.Print_Area" localSheetId="120">'E4-PA-005'!$A$1:$P$67</definedName>
    <definedName name="_xlnm.Print_Area" localSheetId="122">'E4-PA-006'!$A$1:$P$67</definedName>
    <definedName name="_xlnm.Print_Area" localSheetId="123">'E4-PA-007'!$A$1:$P$67</definedName>
    <definedName name="_xlnm.Print_Area" localSheetId="125">'E4-PA-008'!$A$1:$P$67</definedName>
    <definedName name="_xlnm.Print_Area" localSheetId="85">'E5-PA-001'!$A$1:$P$67</definedName>
    <definedName name="_xlnm.Print_Area" localSheetId="86">'E5-PA-002'!$A$1:$P$67</definedName>
    <definedName name="_xlnm.Print_Area" localSheetId="87">'E5-PA-003'!$A$1:$P$67</definedName>
    <definedName name="_xlnm.Print_Area" localSheetId="88">'E5-PA-004'!$A$1:$P$67</definedName>
    <definedName name="_xlnm.Print_Area" localSheetId="23">'E6-PA-001'!$A$1:$P$67</definedName>
    <definedName name="_xlnm.Print_Area" localSheetId="24">'E6-PA-002'!$A$1:$P$67</definedName>
    <definedName name="_xlnm.Print_Area" localSheetId="25">'E6-PA-003'!$A$1:$P$67</definedName>
    <definedName name="_xlnm.Print_Area" localSheetId="26">'E6-PA-004'!$A$1:$P$67</definedName>
    <definedName name="_xlnm.Print_Area" localSheetId="18">'M1-PA-001'!$A$1:$P$67</definedName>
    <definedName name="_xlnm.Print_Area" localSheetId="20">'M1-PA-002'!$A$1:$P$67</definedName>
    <definedName name="_xlnm.Print_Area" localSheetId="21">'M1-PA-003'!$A$1:$P$67</definedName>
    <definedName name="_xlnm.Print_Area" localSheetId="49">'M2-PA-001'!$A$1:$P$67</definedName>
    <definedName name="_xlnm.Print_Area" localSheetId="50">'M2-PA-002'!$A$1:$P$67</definedName>
    <definedName name="_xlnm.Print_Area" localSheetId="30">'M2-PA-003'!$A$1:$P$67</definedName>
    <definedName name="_xlnm.Print_Area" localSheetId="31">'M2-PA-004'!$A$1:$P$67</definedName>
    <definedName name="_xlnm.Print_Area" localSheetId="34">'M2-PA-005'!$A$1:$P$67</definedName>
    <definedName name="_xlnm.Print_Area" localSheetId="36">'M2-PA-006'!$A$1:$P$67</definedName>
    <definedName name="_xlnm.Print_Area" localSheetId="55">'M2-PA-007'!$A$1:$P$67</definedName>
    <definedName name="_xlnm.Print_Area" localSheetId="56">'M2-PA-008'!$A$1:$P$67</definedName>
    <definedName name="_xlnm.Print_Area" localSheetId="57">'M2-PA-009'!$A$1:$P$67</definedName>
    <definedName name="_xlnm.Print_Area" localSheetId="65">'M2-PA-010'!$A$1:$P$67</definedName>
    <definedName name="_xlnm.Print_Area" localSheetId="66">'M2-PA-011'!$A$1:$P$67</definedName>
    <definedName name="_xlnm.Print_Area" localSheetId="67">'M2-PA-012'!$A$1:$P$67</definedName>
    <definedName name="_xlnm.Print_Area" localSheetId="19">'M3-PA-001'!$A$1:$P$67</definedName>
    <definedName name="_xlnm.Print_Area" localSheetId="51">'M3-PA-003'!$A$1:$P$67</definedName>
    <definedName name="_xlnm.Print_Area" localSheetId="27">'M3-PA-008'!$A$1:$P$67</definedName>
    <definedName name="_xlnm.Print_Area" localSheetId="28">'M3-PA-009'!$A$1:$P$67</definedName>
    <definedName name="_xlnm.Print_Area" localSheetId="29">'M3-PA-010'!$A$1:$P$67</definedName>
    <definedName name="_xlnm.Print_Area" localSheetId="32">'M3-PA-013'!$A$1:$P$67</definedName>
    <definedName name="_xlnm.Print_Area" localSheetId="33">'M3-PA-014'!$A$1:$P$67</definedName>
    <definedName name="_xlnm.Print_Area" localSheetId="35">'M3-PA-016'!$A$1:$P$67</definedName>
    <definedName name="_xlnm.Print_Area" localSheetId="37">'M3-PA-018'!$A$1:$P$67</definedName>
    <definedName name="_xlnm.Print_Area" localSheetId="38">'M3-PA-019'!$A$1:$P$67</definedName>
    <definedName name="_xlnm.Print_Area" localSheetId="54">'M3-PA-027'!$A$1:$P$67</definedName>
    <definedName name="_xlnm.Print_Area" localSheetId="58">'M3-PA-031'!$A$1:$P$67</definedName>
    <definedName name="_xlnm.Print_Area" localSheetId="40">'M3-PA-036'!$A$1:$P$67</definedName>
    <definedName name="_xlnm.Print_Area" localSheetId="41">'M3-PA-037'!$A$1:$P$67</definedName>
    <definedName name="_xlnm.Print_Area" localSheetId="59">'M4-PA-001'!$A$1:$P$67</definedName>
    <definedName name="_xlnm.Print_Area" localSheetId="60">'M4-PA-002'!$A$1:$P$67</definedName>
    <definedName name="_xlnm.Print_Area" localSheetId="61">'M4-PA-003'!$A$1:$P$67</definedName>
    <definedName name="_xlnm.Print_Area" localSheetId="62">'M4-PA-004'!$A$1:$P$67</definedName>
    <definedName name="_xlnm.Print_Area" localSheetId="63">'M4-PA-005'!$A$1:$P$67</definedName>
    <definedName name="_xlnm.Print_Area" localSheetId="64">'M4-PA-006'!$A$1:$P$67</definedName>
    <definedName name="_xlnm.Print_Area" localSheetId="108">'M4-PA-007'!$A$1:$P$67</definedName>
    <definedName name="_xlnm.Print_Area" localSheetId="109">'M4-PA-008'!$A$1:$P$67</definedName>
    <definedName name="_xlnm.Print_Area" localSheetId="73">'M4-PA-009'!$A$1:$P$67</definedName>
    <definedName name="_xlnm.Print_Area" localSheetId="74">'M4-PA-010'!$A$1:$P$67</definedName>
    <definedName name="_xlnm.Print_Area" localSheetId="42">'M4-PA-011'!$A$1:$P$67</definedName>
    <definedName name="_xlnm.Print_Area" localSheetId="43">'M4-PA-012'!$A$1:$P$67</definedName>
    <definedName name="_xlnm.Print_Area" localSheetId="44">'M4-PA-013'!$A$1:$P$67</definedName>
    <definedName name="_xlnm.Print_Area" localSheetId="45">'M4-PA-014'!$A$1:$P$67</definedName>
    <definedName name="_xlnm.Print_Area" localSheetId="48">'M4-PA-015'!$A$1:$P$67</definedName>
    <definedName name="_xlnm.Print_Area" localSheetId="110">'M4-PA-016'!$A$1:$P$67</definedName>
    <definedName name="_xlnm.Print_Area" localSheetId="100">'M5-PA-001'!$A$1:$P$67</definedName>
    <definedName name="_xlnm.Print_Area" localSheetId="52">'M5-PA-002'!$A$1:$P$67</definedName>
    <definedName name="_xlnm.Print_Area" localSheetId="53">'M5-PA-003'!$A$1:$P$67</definedName>
    <definedName name="_xlnm.Print_Area" localSheetId="47">'M5-PA-004'!$A$1:$P$67</definedName>
    <definedName name="_xlnm.Print_Area" localSheetId="46">'M5-PA-005'!$A$1:$P$67</definedName>
    <definedName name="_xlnm.Print_Area" localSheetId="39">'M5-PA-006'!$A$1:$P$67</definedName>
    <definedName name="_xlnm.Print_Area" localSheetId="68">'M6-PA-001'!$A$1:$P$67</definedName>
    <definedName name="_xlnm.Print_Area" localSheetId="69">'M6-PA-002'!$A$1:$P$67</definedName>
    <definedName name="_xlnm.Print_Area" localSheetId="70">'M6-PA-003'!$A$1:$P$67</definedName>
    <definedName name="_xlnm.Print_Area" localSheetId="71">'M6-PA-004'!$A$1:$P$67</definedName>
    <definedName name="_xlnm.Print_Area" localSheetId="72">'M6-PA-005'!$A$1:$P$67</definedName>
    <definedName name="_xlnm.Print_Area" localSheetId="0">PLANTILLA!$A$1:$Y$92</definedName>
    <definedName name="D_MIPG" localSheetId="2">#REF!</definedName>
    <definedName name="DEPENDENCIAS" localSheetId="2">#REF!</definedName>
    <definedName name="EES" localSheetId="2">#REF!</definedName>
    <definedName name="FRECU" localSheetId="2">#REF!</definedName>
    <definedName name="Indicador_Piloto105" localSheetId="128">'[1]Piloto 105'!$I$3:$N$174</definedName>
    <definedName name="Indicador_Piloto105" localSheetId="129">'[1]Piloto 105'!$I$3:$N$174</definedName>
    <definedName name="Indicador_Piloto105" localSheetId="130">'[1]Piloto 105'!$I$3:$N$174</definedName>
    <definedName name="Indicador_Piloto105" localSheetId="131">'[1]Piloto 105'!$I$3:$N$174</definedName>
    <definedName name="Indicador_Piloto105" localSheetId="132">'[1]Piloto 105'!$I$3:$N$174</definedName>
    <definedName name="Indicador_Piloto105" localSheetId="133">'[1]Piloto 105'!$I$3:$N$174</definedName>
    <definedName name="Indicador_Piloto105" localSheetId="134">'[1]Piloto 105'!$I$3:$N$174</definedName>
    <definedName name="Indicador_Piloto105" localSheetId="135">'[1]Piloto 105'!$I$3:$N$174</definedName>
    <definedName name="Indicador_Piloto105" localSheetId="114">'[1]Piloto 105'!$I$3:$N$174</definedName>
    <definedName name="Indicador_Piloto105" localSheetId="115">'[1]Piloto 105'!$I$3:$N$174</definedName>
    <definedName name="Indicador_Piloto105" localSheetId="116">'[1]Piloto 105'!$I$3:$N$174</definedName>
    <definedName name="Indicador_Piloto105" localSheetId="126">'[1]Piloto 105'!$I$3:$N$174</definedName>
    <definedName name="Indicador_Piloto105" localSheetId="127">'[1]Piloto 105'!$I$3:$N$174</definedName>
    <definedName name="Indicador_Piloto105" localSheetId="136">'[1]Piloto 105'!$I$3:$N$174</definedName>
    <definedName name="Indicador_Piloto105" localSheetId="137">'[1]Piloto 105'!$I$3:$N$174</definedName>
    <definedName name="Indicador_Piloto105" localSheetId="138">'[1]Piloto 105'!$I$3:$N$174</definedName>
    <definedName name="Indicador_Piloto105" localSheetId="139">'[1]Piloto 105'!$I$3:$N$174</definedName>
    <definedName name="Indicador_Piloto105" localSheetId="140">'[1]Piloto 105'!$I$3:$N$174</definedName>
    <definedName name="Indicador_Piloto105" localSheetId="141">'[1]Piloto 105'!$I$3:$N$174</definedName>
    <definedName name="Indicador_Piloto105" localSheetId="142">'[1]Piloto 105'!$I$3:$N$174</definedName>
    <definedName name="Indicador_Piloto105" localSheetId="143">'[1]Piloto 105'!$I$3:$N$174</definedName>
    <definedName name="Indicador_Piloto105" localSheetId="75">'[1]Piloto 105'!$I$3:$N$174</definedName>
    <definedName name="Indicador_Piloto105" localSheetId="76">'[1]Piloto 105'!$I$3:$N$174</definedName>
    <definedName name="Indicador_Piloto105" localSheetId="77">'[1]Piloto 105'!$I$3:$N$174</definedName>
    <definedName name="Indicador_Piloto105" localSheetId="78">'[1]Piloto 105'!$I$3:$N$174</definedName>
    <definedName name="Indicador_Piloto105" localSheetId="79">'[1]Piloto 105'!$I$3:$N$174</definedName>
    <definedName name="Indicador_Piloto105" localSheetId="80">'[1]Piloto 105'!$I$3:$N$174</definedName>
    <definedName name="Indicador_Piloto105" localSheetId="81">'[1]Piloto 105'!$I$3:$N$174</definedName>
    <definedName name="Indicador_Piloto105" localSheetId="82">'[1]Piloto 105'!$I$3:$N$174</definedName>
    <definedName name="Indicador_Piloto105" localSheetId="83">'[1]Piloto 105'!$I$3:$N$174</definedName>
    <definedName name="Indicador_Piloto105" localSheetId="117">'[1]Piloto 105'!$I$3:$N$174</definedName>
    <definedName name="Indicador_Piloto105" localSheetId="118">'[1]Piloto 105'!$I$3:$N$174</definedName>
    <definedName name="Indicador_Piloto105" localSheetId="121">'[1]Piloto 105'!$I$3:$N$174</definedName>
    <definedName name="Indicador_Piloto105" localSheetId="124">'[1]Piloto 105'!$I$3:$N$174</definedName>
    <definedName name="Indicador_Piloto105" localSheetId="111">'[1]Piloto 105'!$I$3:$N$174</definedName>
    <definedName name="Indicador_Piloto105" localSheetId="112">'[1]Piloto 105'!$I$3:$N$174</definedName>
    <definedName name="Indicador_Piloto105" localSheetId="144">'[1]Piloto 105'!$I$3:$N$174</definedName>
    <definedName name="Indicador_Piloto105" localSheetId="145">'[1]Piloto 105'!$I$3:$N$174</definedName>
    <definedName name="Indicador_Piloto105" localSheetId="146">'[1]Piloto 105'!$I$3:$N$174</definedName>
    <definedName name="Indicador_Piloto105" localSheetId="147">'[1]Piloto 105'!$I$3:$N$174</definedName>
    <definedName name="Indicador_Piloto105" localSheetId="22">'[1]Piloto 105'!$I$3:$N$174</definedName>
    <definedName name="Indicador_Piloto105" localSheetId="99">'[1]Piloto 105'!$I$3:$N$174</definedName>
    <definedName name="Indicador_Piloto105" localSheetId="101">'[1]Piloto 105'!$I$3:$N$174</definedName>
    <definedName name="Indicador_Piloto105" localSheetId="102">'[1]Piloto 105'!$I$3:$N$174</definedName>
    <definedName name="Indicador_Piloto105" localSheetId="103">'[1]Piloto 105'!$I$3:$N$174</definedName>
    <definedName name="Indicador_Piloto105" localSheetId="104">'[1]Piloto 105'!$I$3:$N$174</definedName>
    <definedName name="Indicador_Piloto105" localSheetId="105">'[1]Piloto 105'!$I$3:$N$174</definedName>
    <definedName name="Indicador_Piloto105" localSheetId="106">'[1]Piloto 105'!$I$3:$N$174</definedName>
    <definedName name="Indicador_Piloto105" localSheetId="113">'[1]Piloto 105'!$I$3:$N$174</definedName>
    <definedName name="Indicador_Piloto105" localSheetId="107">'[1]Piloto 105'!$I$3:$N$174</definedName>
    <definedName name="Indicador_Piloto105" localSheetId="84">'[1]Piloto 105'!$I$3:$N$174</definedName>
    <definedName name="Indicador_Piloto105" localSheetId="89">'[1]Piloto 105'!$I$3:$N$174</definedName>
    <definedName name="Indicador_Piloto105" localSheetId="90">'[1]Piloto 105'!$I$3:$N$174</definedName>
    <definedName name="Indicador_Piloto105" localSheetId="91">'[1]Piloto 105'!$I$3:$N$174</definedName>
    <definedName name="Indicador_Piloto105" localSheetId="95">'[1]Piloto 105'!$I$3:$N$174</definedName>
    <definedName name="Indicador_Piloto105" localSheetId="96">'[1]Piloto 105'!$I$3:$N$174</definedName>
    <definedName name="Indicador_Piloto105" localSheetId="97">'[1]Piloto 105'!$I$3:$N$174</definedName>
    <definedName name="Indicador_Piloto105" localSheetId="98">'[1]Piloto 105'!$I$3:$N$174</definedName>
    <definedName name="Indicador_Piloto105" localSheetId="92">'[1]Piloto 105'!$I$3:$N$174</definedName>
    <definedName name="Indicador_Piloto105" localSheetId="93">'[1]Piloto 105'!$I$3:$N$174</definedName>
    <definedName name="Indicador_Piloto105" localSheetId="94">'[1]Piloto 105'!$I$3:$N$174</definedName>
    <definedName name="Indicador_Piloto105" localSheetId="119">'[1]Piloto 105'!$I$3:$N$174</definedName>
    <definedName name="Indicador_Piloto105" localSheetId="120">'[1]Piloto 105'!$I$3:$N$174</definedName>
    <definedName name="Indicador_Piloto105" localSheetId="122">'[1]Piloto 105'!$I$3:$N$174</definedName>
    <definedName name="Indicador_Piloto105" localSheetId="123">'[1]Piloto 105'!$I$3:$N$174</definedName>
    <definedName name="Indicador_Piloto105" localSheetId="125">'[1]Piloto 105'!$I$3:$N$174</definedName>
    <definedName name="Indicador_Piloto105" localSheetId="85">'[1]Piloto 105'!$I$3:$N$174</definedName>
    <definedName name="Indicador_Piloto105" localSheetId="86">'[1]Piloto 105'!$I$3:$N$174</definedName>
    <definedName name="Indicador_Piloto105" localSheetId="87">'[1]Piloto 105'!$I$3:$N$174</definedName>
    <definedName name="Indicador_Piloto105" localSheetId="88">'[1]Piloto 105'!$I$3:$N$174</definedName>
    <definedName name="Indicador_Piloto105" localSheetId="23">'[1]Piloto 105'!$I$3:$N$174</definedName>
    <definedName name="Indicador_Piloto105" localSheetId="24">'[1]Piloto 105'!$I$3:$N$174</definedName>
    <definedName name="Indicador_Piloto105" localSheetId="25">'[1]Piloto 105'!$I$3:$N$174</definedName>
    <definedName name="Indicador_Piloto105" localSheetId="26">'[1]Piloto 105'!$I$3:$N$174</definedName>
    <definedName name="Indicador_Piloto105" localSheetId="18">'[1]Piloto 105'!$I$3:$N$174</definedName>
    <definedName name="Indicador_Piloto105" localSheetId="20">'[1]Piloto 105'!$I$3:$N$174</definedName>
    <definedName name="Indicador_Piloto105" localSheetId="21">'[1]Piloto 105'!$I$3:$N$174</definedName>
    <definedName name="Indicador_Piloto105" localSheetId="49">'[1]Piloto 105'!$I$3:$N$174</definedName>
    <definedName name="Indicador_Piloto105" localSheetId="50">'[1]Piloto 105'!$I$3:$N$174</definedName>
    <definedName name="Indicador_Piloto105" localSheetId="30">'[1]Piloto 105'!$I$3:$N$174</definedName>
    <definedName name="Indicador_Piloto105" localSheetId="31">'[1]Piloto 105'!$I$3:$N$174</definedName>
    <definedName name="Indicador_Piloto105" localSheetId="34">'[1]Piloto 105'!$I$3:$N$174</definedName>
    <definedName name="Indicador_Piloto105" localSheetId="36">'[1]Piloto 105'!$I$3:$N$174</definedName>
    <definedName name="Indicador_Piloto105" localSheetId="55">'[1]Piloto 105'!$I$3:$N$174</definedName>
    <definedName name="Indicador_Piloto105" localSheetId="56">'[1]Piloto 105'!$I$3:$N$174</definedName>
    <definedName name="Indicador_Piloto105" localSheetId="57">'[1]Piloto 105'!$I$3:$N$174</definedName>
    <definedName name="Indicador_Piloto105" localSheetId="65">'[1]Piloto 105'!$I$3:$N$174</definedName>
    <definedName name="Indicador_Piloto105" localSheetId="66">'[1]Piloto 105'!$I$3:$N$174</definedName>
    <definedName name="Indicador_Piloto105" localSheetId="67">'[1]Piloto 105'!$I$3:$N$174</definedName>
    <definedName name="Indicador_Piloto105" localSheetId="19">'[1]Piloto 105'!$I$3:$N$174</definedName>
    <definedName name="Indicador_Piloto105" localSheetId="51">'[1]Piloto 105'!$I$3:$N$174</definedName>
    <definedName name="Indicador_Piloto105" localSheetId="27">'[1]Piloto 105'!$I$3:$N$174</definedName>
    <definedName name="Indicador_Piloto105" localSheetId="28">'[1]Piloto 105'!$I$3:$N$174</definedName>
    <definedName name="Indicador_Piloto105" localSheetId="29">'[1]Piloto 105'!$I$3:$N$174</definedName>
    <definedName name="Indicador_Piloto105" localSheetId="32">'[1]Piloto 105'!$I$3:$N$174</definedName>
    <definedName name="Indicador_Piloto105" localSheetId="33">'[1]Piloto 105'!$I$3:$N$174</definedName>
    <definedName name="Indicador_Piloto105" localSheetId="35">'[1]Piloto 105'!$I$3:$N$174</definedName>
    <definedName name="Indicador_Piloto105" localSheetId="37">'[1]Piloto 105'!$I$3:$N$174</definedName>
    <definedName name="Indicador_Piloto105" localSheetId="38">'[1]Piloto 105'!$I$3:$N$174</definedName>
    <definedName name="Indicador_Piloto105" localSheetId="54">'[1]Piloto 105'!$I$3:$N$174</definedName>
    <definedName name="Indicador_Piloto105" localSheetId="58">'[1]Piloto 105'!$I$3:$N$174</definedName>
    <definedName name="Indicador_Piloto105" localSheetId="40">'[1]Piloto 105'!$I$3:$N$174</definedName>
    <definedName name="Indicador_Piloto105" localSheetId="41">'[1]Piloto 105'!$I$3:$N$174</definedName>
    <definedName name="Indicador_Piloto105" localSheetId="59">'[1]Piloto 105'!$I$3:$N$174</definedName>
    <definedName name="Indicador_Piloto105" localSheetId="60">'[1]Piloto 105'!$I$3:$N$174</definedName>
    <definedName name="Indicador_Piloto105" localSheetId="61">'[1]Piloto 105'!$I$3:$N$174</definedName>
    <definedName name="Indicador_Piloto105" localSheetId="62">'[1]Piloto 105'!$I$3:$N$174</definedName>
    <definedName name="Indicador_Piloto105" localSheetId="63">'[1]Piloto 105'!$I$3:$N$174</definedName>
    <definedName name="Indicador_Piloto105" localSheetId="64">'[1]Piloto 105'!$I$3:$N$174</definedName>
    <definedName name="Indicador_Piloto105" localSheetId="108">'[1]Piloto 105'!$I$3:$N$174</definedName>
    <definedName name="Indicador_Piloto105" localSheetId="109">'[1]Piloto 105'!$I$3:$N$174</definedName>
    <definedName name="Indicador_Piloto105" localSheetId="73">'[1]Piloto 105'!$I$3:$N$174</definedName>
    <definedName name="Indicador_Piloto105" localSheetId="74">'[1]Piloto 105'!$I$3:$N$174</definedName>
    <definedName name="Indicador_Piloto105" localSheetId="42">'[1]Piloto 105'!$I$3:$N$174</definedName>
    <definedName name="Indicador_Piloto105" localSheetId="43">'[1]Piloto 105'!$I$3:$N$174</definedName>
    <definedName name="Indicador_Piloto105" localSheetId="44">'[1]Piloto 105'!$I$3:$N$174</definedName>
    <definedName name="Indicador_Piloto105" localSheetId="45">'[1]Piloto 105'!$I$3:$N$174</definedName>
    <definedName name="Indicador_Piloto105" localSheetId="48">'[1]Piloto 105'!$I$3:$N$174</definedName>
    <definedName name="Indicador_Piloto105" localSheetId="110">'[1]Piloto 105'!$I$3:$N$174</definedName>
    <definedName name="Indicador_Piloto105" localSheetId="100">'[1]Piloto 105'!$I$3:$N$174</definedName>
    <definedName name="Indicador_Piloto105" localSheetId="52">'[1]Piloto 105'!$I$3:$N$174</definedName>
    <definedName name="Indicador_Piloto105" localSheetId="53">'[1]Piloto 105'!$I$3:$N$174</definedName>
    <definedName name="Indicador_Piloto105" localSheetId="47">'[1]Piloto 105'!$I$3:$N$174</definedName>
    <definedName name="Indicador_Piloto105" localSheetId="46">'[1]Piloto 105'!$I$3:$N$174</definedName>
    <definedName name="Indicador_Piloto105" localSheetId="39">'[1]Piloto 105'!$I$3:$N$174</definedName>
    <definedName name="Indicador_Piloto105" localSheetId="68">'[1]Piloto 105'!$I$3:$N$174</definedName>
    <definedName name="Indicador_Piloto105" localSheetId="69">'[1]Piloto 105'!$I$3:$N$174</definedName>
    <definedName name="Indicador_Piloto105" localSheetId="70">'[1]Piloto 105'!$I$3:$N$174</definedName>
    <definedName name="Indicador_Piloto105" localSheetId="71">'[1]Piloto 105'!$I$3:$N$174</definedName>
    <definedName name="Indicador_Piloto105" localSheetId="72">'[1]Piloto 105'!$I$3:$N$174</definedName>
    <definedName name="Indicador_Piloto105" localSheetId="0">'[1]Piloto 105'!$I$3:$N$174</definedName>
    <definedName name="Indicador_Piloto105">'[1]Piloto 105'!$I$3:$N$174</definedName>
    <definedName name="Lista">[2]Hoja1!$D$3:$D$6</definedName>
    <definedName name="OBI" localSheetId="2">#REF!</definedName>
    <definedName name="Objetivo_institucional">[3]Listas!$F$2:$F$11</definedName>
    <definedName name="ODS" localSheetId="2">#REF!</definedName>
    <definedName name="P_MIPG" localSheetId="2">#REF!</definedName>
    <definedName name="PI" localSheetId="2">#REF!</definedName>
    <definedName name="PND" localSheetId="2">#REF!</definedName>
    <definedName name="TIPO" localSheetId="2">#REF!</definedName>
    <definedName name="UM" localSheetId="2">#REF!</definedName>
  </definedNames>
  <calcPr calcId="191028"/>
  <pivotCaches>
    <pivotCache cacheId="0" r:id="rId153"/>
    <pivotCache cacheId="1" r:id="rId15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738" l="1"/>
  <c r="C12" i="860"/>
  <c r="C26" i="742"/>
  <c r="C27" i="742" s="1"/>
  <c r="C28" i="742" s="1"/>
  <c r="C29" i="742" s="1"/>
  <c r="C30" i="742" s="1"/>
  <c r="C31" i="742" s="1"/>
  <c r="C32" i="742" s="1"/>
  <c r="C33" i="742" s="1"/>
  <c r="C34" i="742" s="1"/>
  <c r="C35" i="742" s="1"/>
  <c r="C36" i="742" s="1"/>
  <c r="C37" i="742" s="1"/>
  <c r="C38" i="742" s="1"/>
  <c r="BB3" i="861"/>
  <c r="D26" i="742" l="1"/>
  <c r="D27" i="742" s="1"/>
  <c r="D28" i="742" s="1"/>
  <c r="D29" i="742" s="1"/>
  <c r="D30" i="742" s="1"/>
  <c r="D31" i="742" s="1"/>
  <c r="D32" i="742" s="1"/>
  <c r="D33" i="742" s="1"/>
  <c r="D34" i="742" s="1"/>
  <c r="D35" i="742" s="1"/>
  <c r="D36" i="742" s="1"/>
  <c r="D37" i="742" s="1"/>
  <c r="D38" i="742" s="1"/>
  <c r="E67" i="863"/>
  <c r="A64" i="863"/>
  <c r="A63" i="863"/>
  <c r="A61" i="863"/>
  <c r="A59" i="863"/>
  <c r="A57" i="863"/>
  <c r="A55" i="863"/>
  <c r="A53" i="863"/>
  <c r="A51" i="863"/>
  <c r="A49" i="863"/>
  <c r="A47" i="863"/>
  <c r="A45" i="863"/>
  <c r="A43" i="863"/>
  <c r="A41" i="863"/>
  <c r="M15" i="863"/>
  <c r="F15" i="863"/>
  <c r="C15" i="863"/>
  <c r="C26" i="863" s="1"/>
  <c r="A15" i="863"/>
  <c r="N12" i="863"/>
  <c r="J12" i="863"/>
  <c r="C12" i="863"/>
  <c r="A19" i="863" s="1"/>
  <c r="F10" i="863"/>
  <c r="C10" i="863"/>
  <c r="C8" i="863"/>
  <c r="C7" i="863"/>
  <c r="C6" i="863"/>
  <c r="C5" i="863"/>
  <c r="C27" i="863" l="1"/>
  <c r="C28" i="863" s="1"/>
  <c r="C29" i="863" s="1"/>
  <c r="C30" i="863" s="1"/>
  <c r="C31" i="863" s="1"/>
  <c r="C32" i="863" s="1"/>
  <c r="C33" i="863" s="1"/>
  <c r="C34" i="863" s="1"/>
  <c r="C35" i="863" s="1"/>
  <c r="C36" i="863" s="1"/>
  <c r="C37" i="863" s="1"/>
  <c r="C38" i="863" s="1"/>
  <c r="D26" i="863"/>
  <c r="D27" i="863" s="1"/>
  <c r="D28" i="863" s="1"/>
  <c r="D29" i="863" s="1"/>
  <c r="D30" i="863" s="1"/>
  <c r="D31" i="863" s="1"/>
  <c r="D32" i="863" s="1"/>
  <c r="D33" i="863" s="1"/>
  <c r="D34" i="863" s="1"/>
  <c r="D35" i="863" s="1"/>
  <c r="D36" i="863" s="1"/>
  <c r="D37" i="863" s="1"/>
  <c r="D38" i="863" s="1"/>
  <c r="CU2" i="861" l="1"/>
  <c r="A64" i="763"/>
  <c r="CF20" i="702" l="1"/>
  <c r="CO10" i="702"/>
  <c r="CO11" i="702"/>
  <c r="CO60" i="702"/>
  <c r="CO61" i="702"/>
  <c r="CO88" i="702"/>
  <c r="CO90" i="702"/>
  <c r="CO94" i="702"/>
  <c r="CO106" i="702"/>
  <c r="CO117" i="702"/>
  <c r="CE129" i="702" l="1"/>
  <c r="CF124" i="702"/>
  <c r="CF6" i="702"/>
  <c r="CF7" i="702"/>
  <c r="CF8" i="702"/>
  <c r="CF9" i="702"/>
  <c r="CF10" i="702"/>
  <c r="CF11" i="702"/>
  <c r="CF12" i="702"/>
  <c r="CF13" i="702"/>
  <c r="CF14" i="702"/>
  <c r="CF15" i="702"/>
  <c r="CF16" i="702"/>
  <c r="CF17" i="702"/>
  <c r="CF18" i="702"/>
  <c r="CF19" i="702"/>
  <c r="CF21" i="702"/>
  <c r="CF22" i="702"/>
  <c r="CF23" i="702"/>
  <c r="CF24" i="702"/>
  <c r="CF25" i="702"/>
  <c r="CF26" i="702"/>
  <c r="CF27" i="702"/>
  <c r="CF28" i="702"/>
  <c r="CF29" i="702"/>
  <c r="CF30" i="702"/>
  <c r="CF31" i="702"/>
  <c r="CF32" i="702"/>
  <c r="CF33" i="702"/>
  <c r="CF34" i="702"/>
  <c r="CF35" i="702"/>
  <c r="CF36" i="702"/>
  <c r="CF37" i="702"/>
  <c r="CF38" i="702"/>
  <c r="CF39" i="702"/>
  <c r="CF40" i="702"/>
  <c r="CF41" i="702"/>
  <c r="CF42" i="702"/>
  <c r="CF43" i="702"/>
  <c r="CF44" i="702"/>
  <c r="CF45" i="702"/>
  <c r="CF46" i="702"/>
  <c r="CF47" i="702"/>
  <c r="CF48" i="702"/>
  <c r="CF49" i="702"/>
  <c r="CF50" i="702"/>
  <c r="CF51" i="702"/>
  <c r="CF52" i="702"/>
  <c r="CF53" i="702"/>
  <c r="CF54" i="702"/>
  <c r="CF55" i="702"/>
  <c r="CF56" i="702"/>
  <c r="CF57" i="702"/>
  <c r="CF58" i="702"/>
  <c r="CF5" i="702"/>
  <c r="CF116" i="702" l="1"/>
  <c r="CK7" i="702"/>
  <c r="CL7" i="702"/>
  <c r="CM7" i="702"/>
  <c r="CR7" i="702"/>
  <c r="CK8" i="702"/>
  <c r="CL8" i="702"/>
  <c r="CM8" i="702"/>
  <c r="CR8" i="702"/>
  <c r="CK9" i="702"/>
  <c r="CL9" i="702"/>
  <c r="CM9" i="702"/>
  <c r="CR9" i="702"/>
  <c r="CK10" i="702"/>
  <c r="CL10" i="702"/>
  <c r="CM10" i="702"/>
  <c r="CR10" i="702"/>
  <c r="CK11" i="702"/>
  <c r="CL11" i="702"/>
  <c r="CM11" i="702"/>
  <c r="CR11" i="702"/>
  <c r="CK12" i="702"/>
  <c r="CL12" i="702"/>
  <c r="CM12" i="702"/>
  <c r="CR12" i="702"/>
  <c r="CK13" i="702"/>
  <c r="CL13" i="702"/>
  <c r="CM13" i="702"/>
  <c r="CR13" i="702"/>
  <c r="CK14" i="702"/>
  <c r="CL14" i="702"/>
  <c r="CM14" i="702"/>
  <c r="CR14" i="702"/>
  <c r="CK15" i="702"/>
  <c r="CL15" i="702"/>
  <c r="CM15" i="702"/>
  <c r="CR15" i="702"/>
  <c r="CK16" i="702"/>
  <c r="CL16" i="702"/>
  <c r="CM16" i="702"/>
  <c r="CR16" i="702"/>
  <c r="CK17" i="702"/>
  <c r="CL17" i="702"/>
  <c r="CM17" i="702"/>
  <c r="CR17" i="702"/>
  <c r="CK18" i="702"/>
  <c r="CL18" i="702"/>
  <c r="CM18" i="702"/>
  <c r="CR18" i="702"/>
  <c r="CK19" i="702"/>
  <c r="CL19" i="702"/>
  <c r="CM19" i="702"/>
  <c r="CR19" i="702"/>
  <c r="CK20" i="702"/>
  <c r="CL20" i="702"/>
  <c r="CM20" i="702"/>
  <c r="CR20" i="702"/>
  <c r="CK21" i="702"/>
  <c r="CL21" i="702"/>
  <c r="CM21" i="702"/>
  <c r="CR21" i="702"/>
  <c r="CK22" i="702"/>
  <c r="CL22" i="702"/>
  <c r="CM22" i="702"/>
  <c r="CR22" i="702"/>
  <c r="CK23" i="702"/>
  <c r="CL23" i="702"/>
  <c r="CM23" i="702"/>
  <c r="CR23" i="702"/>
  <c r="CK24" i="702"/>
  <c r="CL24" i="702"/>
  <c r="CM24" i="702"/>
  <c r="CR24" i="702"/>
  <c r="CK25" i="702"/>
  <c r="CL25" i="702"/>
  <c r="CM25" i="702"/>
  <c r="CR25" i="702"/>
  <c r="CK26" i="702"/>
  <c r="CL26" i="702"/>
  <c r="CM26" i="702"/>
  <c r="CR26" i="702"/>
  <c r="CK27" i="702"/>
  <c r="CL27" i="702"/>
  <c r="CM27" i="702"/>
  <c r="CR27" i="702"/>
  <c r="CK28" i="702"/>
  <c r="CL28" i="702"/>
  <c r="CM28" i="702"/>
  <c r="CR28" i="702"/>
  <c r="CK29" i="702"/>
  <c r="CL29" i="702"/>
  <c r="CM29" i="702"/>
  <c r="CR29" i="702"/>
  <c r="CK30" i="702"/>
  <c r="CL30" i="702"/>
  <c r="CM30" i="702"/>
  <c r="CR30" i="702"/>
  <c r="CK31" i="702"/>
  <c r="CL31" i="702"/>
  <c r="CM31" i="702"/>
  <c r="CR31" i="702"/>
  <c r="CK32" i="702"/>
  <c r="CL32" i="702"/>
  <c r="CM32" i="702"/>
  <c r="CR32" i="702"/>
  <c r="CK33" i="702"/>
  <c r="CL33" i="702"/>
  <c r="CM33" i="702"/>
  <c r="CR33" i="702"/>
  <c r="CK34" i="702"/>
  <c r="CL34" i="702"/>
  <c r="CM34" i="702"/>
  <c r="CR34" i="702"/>
  <c r="CK35" i="702"/>
  <c r="CL35" i="702"/>
  <c r="CM35" i="702"/>
  <c r="CR35" i="702"/>
  <c r="CK36" i="702"/>
  <c r="CL36" i="702"/>
  <c r="CM36" i="702"/>
  <c r="CR36" i="702"/>
  <c r="CK37" i="702"/>
  <c r="CL37" i="702"/>
  <c r="CM37" i="702"/>
  <c r="CR37" i="702"/>
  <c r="CK38" i="702"/>
  <c r="CL38" i="702"/>
  <c r="CM38" i="702"/>
  <c r="CR38" i="702"/>
  <c r="CK39" i="702"/>
  <c r="CL39" i="702"/>
  <c r="CM39" i="702"/>
  <c r="CR39" i="702"/>
  <c r="CK40" i="702"/>
  <c r="CL40" i="702"/>
  <c r="CM40" i="702"/>
  <c r="CR40" i="702"/>
  <c r="CK41" i="702"/>
  <c r="CL41" i="702"/>
  <c r="CM41" i="702"/>
  <c r="CR41" i="702"/>
  <c r="CK42" i="702"/>
  <c r="CL42" i="702"/>
  <c r="CM42" i="702"/>
  <c r="CR42" i="702"/>
  <c r="CK43" i="702"/>
  <c r="CL43" i="702"/>
  <c r="CM43" i="702"/>
  <c r="CR43" i="702"/>
  <c r="CK44" i="702"/>
  <c r="CL44" i="702"/>
  <c r="CM44" i="702"/>
  <c r="CR44" i="702"/>
  <c r="CK45" i="702"/>
  <c r="CL45" i="702"/>
  <c r="CM45" i="702"/>
  <c r="CR45" i="702"/>
  <c r="CK46" i="702"/>
  <c r="CL46" i="702"/>
  <c r="CM46" i="702"/>
  <c r="CR46" i="702"/>
  <c r="CK47" i="702"/>
  <c r="CL47" i="702"/>
  <c r="CM47" i="702"/>
  <c r="CR47" i="702"/>
  <c r="CK48" i="702"/>
  <c r="CL48" i="702"/>
  <c r="CM48" i="702"/>
  <c r="CR48" i="702"/>
  <c r="CK49" i="702"/>
  <c r="CL49" i="702"/>
  <c r="CM49" i="702"/>
  <c r="CR49" i="702"/>
  <c r="CK50" i="702"/>
  <c r="CL50" i="702"/>
  <c r="CM50" i="702"/>
  <c r="CR50" i="702"/>
  <c r="CK51" i="702"/>
  <c r="CL51" i="702"/>
  <c r="CM51" i="702"/>
  <c r="CR51" i="702"/>
  <c r="CK52" i="702"/>
  <c r="CL52" i="702"/>
  <c r="CM52" i="702"/>
  <c r="CR52" i="702"/>
  <c r="CK53" i="702"/>
  <c r="CL53" i="702"/>
  <c r="CM53" i="702"/>
  <c r="CR53" i="702"/>
  <c r="CK54" i="702"/>
  <c r="CL54" i="702"/>
  <c r="CM54" i="702"/>
  <c r="CR54" i="702"/>
  <c r="CK55" i="702"/>
  <c r="CL55" i="702"/>
  <c r="CM55" i="702"/>
  <c r="CR55" i="702"/>
  <c r="CK56" i="702"/>
  <c r="CL56" i="702"/>
  <c r="CM56" i="702"/>
  <c r="CR56" i="702"/>
  <c r="CK57" i="702"/>
  <c r="CL57" i="702"/>
  <c r="CM57" i="702"/>
  <c r="CR57" i="702"/>
  <c r="CK58" i="702"/>
  <c r="CL58" i="702"/>
  <c r="CM58" i="702"/>
  <c r="CR58" i="702"/>
  <c r="CK59" i="702"/>
  <c r="CL59" i="702"/>
  <c r="CM59" i="702"/>
  <c r="CN59" i="702"/>
  <c r="CO59" i="702"/>
  <c r="CQ59" i="702"/>
  <c r="CR59" i="702"/>
  <c r="CK60" i="702"/>
  <c r="CL60" i="702"/>
  <c r="CM60" i="702"/>
  <c r="CR60" i="702"/>
  <c r="CK61" i="702"/>
  <c r="CL61" i="702"/>
  <c r="CM61" i="702"/>
  <c r="CR61" i="702"/>
  <c r="CK62" i="702"/>
  <c r="CL62" i="702"/>
  <c r="CM62" i="702"/>
  <c r="CR62" i="702"/>
  <c r="CK63" i="702"/>
  <c r="CL63" i="702"/>
  <c r="CM63" i="702"/>
  <c r="CN63" i="702"/>
  <c r="CO63" i="702"/>
  <c r="CR63" i="702"/>
  <c r="CK64" i="702"/>
  <c r="CL64" i="702"/>
  <c r="CM64" i="702"/>
  <c r="CR64" i="702"/>
  <c r="CK65" i="702"/>
  <c r="CL65" i="702"/>
  <c r="CM65" i="702"/>
  <c r="CR65" i="702"/>
  <c r="CK66" i="702"/>
  <c r="CL66" i="702"/>
  <c r="CM66" i="702"/>
  <c r="CR66" i="702"/>
  <c r="CK67" i="702"/>
  <c r="CL67" i="702"/>
  <c r="CM67" i="702"/>
  <c r="CR67" i="702"/>
  <c r="CK68" i="702"/>
  <c r="CL68" i="702"/>
  <c r="CM68" i="702"/>
  <c r="CR68" i="702"/>
  <c r="CK69" i="702"/>
  <c r="CL69" i="702"/>
  <c r="CM69" i="702"/>
  <c r="CR69" i="702"/>
  <c r="CK70" i="702"/>
  <c r="CL70" i="702"/>
  <c r="CM70" i="702"/>
  <c r="CR70" i="702"/>
  <c r="CK71" i="702"/>
  <c r="CL71" i="702"/>
  <c r="CM71" i="702"/>
  <c r="CR71" i="702"/>
  <c r="CK72" i="702"/>
  <c r="CL72" i="702"/>
  <c r="CM72" i="702"/>
  <c r="CR72" i="702"/>
  <c r="CK73" i="702"/>
  <c r="CL73" i="702"/>
  <c r="CM73" i="702"/>
  <c r="CN73" i="702"/>
  <c r="CO73" i="702"/>
  <c r="CR73" i="702"/>
  <c r="CK74" i="702"/>
  <c r="CL74" i="702"/>
  <c r="CM74" i="702"/>
  <c r="CR74" i="702"/>
  <c r="CK75" i="702"/>
  <c r="CL75" i="702"/>
  <c r="CM75" i="702"/>
  <c r="CR75" i="702"/>
  <c r="CK76" i="702"/>
  <c r="CL76" i="702"/>
  <c r="CM76" i="702"/>
  <c r="CR76" i="702"/>
  <c r="CK77" i="702"/>
  <c r="CL77" i="702"/>
  <c r="CM77" i="702"/>
  <c r="CR77" i="702"/>
  <c r="CK78" i="702"/>
  <c r="CL78" i="702"/>
  <c r="CM78" i="702"/>
  <c r="CR78" i="702"/>
  <c r="CK79" i="702"/>
  <c r="CL79" i="702"/>
  <c r="CM79" i="702"/>
  <c r="CR79" i="702"/>
  <c r="CK80" i="702"/>
  <c r="CL80" i="702"/>
  <c r="CM80" i="702"/>
  <c r="CR80" i="702"/>
  <c r="CK81" i="702"/>
  <c r="CL81" i="702"/>
  <c r="CM81" i="702"/>
  <c r="CR81" i="702"/>
  <c r="CK82" i="702"/>
  <c r="CL82" i="702"/>
  <c r="CM82" i="702"/>
  <c r="CR82" i="702"/>
  <c r="CK83" i="702"/>
  <c r="CL83" i="702"/>
  <c r="CM83" i="702"/>
  <c r="CR83" i="702"/>
  <c r="CK84" i="702"/>
  <c r="CL84" i="702"/>
  <c r="CM84" i="702"/>
  <c r="CR84" i="702"/>
  <c r="CK85" i="702"/>
  <c r="CL85" i="702"/>
  <c r="CM85" i="702"/>
  <c r="CR85" i="702"/>
  <c r="CK86" i="702"/>
  <c r="CL86" i="702"/>
  <c r="CM86" i="702"/>
  <c r="CR86" i="702"/>
  <c r="CK87" i="702"/>
  <c r="CL87" i="702"/>
  <c r="CM87" i="702"/>
  <c r="CR87" i="702"/>
  <c r="CK88" i="702"/>
  <c r="CL88" i="702"/>
  <c r="CM88" i="702"/>
  <c r="CR88" i="702"/>
  <c r="CK89" i="702"/>
  <c r="CL89" i="702"/>
  <c r="CM89" i="702"/>
  <c r="CR89" i="702"/>
  <c r="CK90" i="702"/>
  <c r="CL90" i="702"/>
  <c r="CM90" i="702"/>
  <c r="CR90" i="702"/>
  <c r="CK91" i="702"/>
  <c r="CL91" i="702"/>
  <c r="CM91" i="702"/>
  <c r="CR91" i="702"/>
  <c r="CK92" i="702"/>
  <c r="CL92" i="702"/>
  <c r="CM92" i="702"/>
  <c r="CR92" i="702"/>
  <c r="CK93" i="702"/>
  <c r="CL93" i="702"/>
  <c r="CM93" i="702"/>
  <c r="CR93" i="702"/>
  <c r="CK94" i="702"/>
  <c r="CL94" i="702"/>
  <c r="CM94" i="702"/>
  <c r="CR94" i="702"/>
  <c r="CK95" i="702"/>
  <c r="CL95" i="702"/>
  <c r="CM95" i="702"/>
  <c r="CR95" i="702"/>
  <c r="CK96" i="702"/>
  <c r="CL96" i="702"/>
  <c r="CM96" i="702"/>
  <c r="CR96" i="702"/>
  <c r="CK97" i="702"/>
  <c r="CL97" i="702"/>
  <c r="CM97" i="702"/>
  <c r="CR97" i="702"/>
  <c r="CK98" i="702"/>
  <c r="CL98" i="702"/>
  <c r="CM98" i="702"/>
  <c r="CR98" i="702"/>
  <c r="CK99" i="702"/>
  <c r="CL99" i="702"/>
  <c r="CM99" i="702"/>
  <c r="CR99" i="702"/>
  <c r="CK100" i="702"/>
  <c r="CL100" i="702"/>
  <c r="CM100" i="702"/>
  <c r="CR100" i="702"/>
  <c r="CK101" i="702"/>
  <c r="CL101" i="702"/>
  <c r="CM101" i="702"/>
  <c r="CR101" i="702"/>
  <c r="CK102" i="702"/>
  <c r="CL102" i="702"/>
  <c r="CM102" i="702"/>
  <c r="CR102" i="702"/>
  <c r="CK103" i="702"/>
  <c r="CL103" i="702"/>
  <c r="CM103" i="702"/>
  <c r="CR103" i="702"/>
  <c r="CK104" i="702"/>
  <c r="CL104" i="702"/>
  <c r="CM104" i="702"/>
  <c r="CR104" i="702"/>
  <c r="CK105" i="702"/>
  <c r="CL105" i="702"/>
  <c r="CM105" i="702"/>
  <c r="CR105" i="702"/>
  <c r="CK106" i="702"/>
  <c r="CL106" i="702"/>
  <c r="CM106" i="702"/>
  <c r="CR106" i="702"/>
  <c r="CK107" i="702"/>
  <c r="CL107" i="702"/>
  <c r="CM107" i="702"/>
  <c r="CR107" i="702"/>
  <c r="CK108" i="702"/>
  <c r="CL108" i="702"/>
  <c r="CM108" i="702"/>
  <c r="CR108" i="702"/>
  <c r="CK109" i="702"/>
  <c r="CL109" i="702"/>
  <c r="CM109" i="702"/>
  <c r="CR109" i="702"/>
  <c r="CK110" i="702"/>
  <c r="CL110" i="702"/>
  <c r="CM110" i="702"/>
  <c r="CR110" i="702"/>
  <c r="CK111" i="702"/>
  <c r="CL111" i="702"/>
  <c r="CM111" i="702"/>
  <c r="CR111" i="702"/>
  <c r="CK112" i="702"/>
  <c r="CL112" i="702"/>
  <c r="CM112" i="702"/>
  <c r="CR112" i="702"/>
  <c r="CK113" i="702"/>
  <c r="CL113" i="702"/>
  <c r="CM113" i="702"/>
  <c r="CR113" i="702"/>
  <c r="CK114" i="702"/>
  <c r="CL114" i="702"/>
  <c r="CM114" i="702"/>
  <c r="CR114" i="702"/>
  <c r="CK115" i="702"/>
  <c r="CL115" i="702"/>
  <c r="CM115" i="702"/>
  <c r="CR115" i="702"/>
  <c r="CK116" i="702"/>
  <c r="CL116" i="702"/>
  <c r="CM116" i="702"/>
  <c r="CR116" i="702"/>
  <c r="CK117" i="702"/>
  <c r="CL117" i="702"/>
  <c r="CM117" i="702"/>
  <c r="CR117" i="702"/>
  <c r="CK118" i="702"/>
  <c r="CL118" i="702"/>
  <c r="CM118" i="702"/>
  <c r="CR118" i="702"/>
  <c r="CK119" i="702"/>
  <c r="CL119" i="702"/>
  <c r="CM119" i="702"/>
  <c r="CR119" i="702"/>
  <c r="CK120" i="702"/>
  <c r="CL120" i="702"/>
  <c r="CM120" i="702"/>
  <c r="CR120" i="702"/>
  <c r="CK121" i="702"/>
  <c r="CL121" i="702"/>
  <c r="CM121" i="702"/>
  <c r="CR121" i="702"/>
  <c r="CK122" i="702"/>
  <c r="CL122" i="702"/>
  <c r="CM122" i="702"/>
  <c r="CR122" i="702"/>
  <c r="CK123" i="702"/>
  <c r="CL123" i="702"/>
  <c r="CM123" i="702"/>
  <c r="CR123" i="702"/>
  <c r="CK124" i="702"/>
  <c r="CL124" i="702"/>
  <c r="CM124" i="702"/>
  <c r="CR124" i="702"/>
  <c r="CK125" i="702"/>
  <c r="CL125" i="702"/>
  <c r="CM125" i="702"/>
  <c r="CR125" i="702"/>
  <c r="CK126" i="702"/>
  <c r="CL126" i="702"/>
  <c r="CM126" i="702"/>
  <c r="CR126" i="702"/>
  <c r="CK127" i="702"/>
  <c r="CL127" i="702"/>
  <c r="CM127" i="702"/>
  <c r="CR127" i="702"/>
  <c r="CK128" i="702"/>
  <c r="CL128" i="702"/>
  <c r="CM128" i="702"/>
  <c r="CR128" i="702"/>
  <c r="CK129" i="702"/>
  <c r="CL129" i="702"/>
  <c r="CM129" i="702"/>
  <c r="CN129" i="702"/>
  <c r="CO129" i="702"/>
  <c r="CR129" i="702"/>
  <c r="CK130" i="702"/>
  <c r="CL130" i="702"/>
  <c r="CM130" i="702"/>
  <c r="CR130" i="702"/>
  <c r="CK131" i="702"/>
  <c r="CL131" i="702"/>
  <c r="CM131" i="702"/>
  <c r="CR131" i="702"/>
  <c r="CK132" i="702"/>
  <c r="CL132" i="702"/>
  <c r="CM132" i="702"/>
  <c r="CR132" i="702"/>
  <c r="CK133" i="702"/>
  <c r="CL133" i="702"/>
  <c r="CM133" i="702"/>
  <c r="CN133" i="702"/>
  <c r="CO133" i="702"/>
  <c r="CR133" i="702"/>
  <c r="CP73" i="702" l="1"/>
  <c r="CP63" i="702"/>
  <c r="CP129" i="702"/>
  <c r="CP133" i="702"/>
  <c r="CP59" i="702"/>
  <c r="CH6" i="702" l="1"/>
  <c r="CH7" i="702"/>
  <c r="CH8" i="702"/>
  <c r="CH9" i="702"/>
  <c r="CH10" i="702"/>
  <c r="CH11" i="702"/>
  <c r="CH12" i="702"/>
  <c r="CH13" i="702"/>
  <c r="CH14" i="702"/>
  <c r="CH15" i="702"/>
  <c r="CH16" i="702"/>
  <c r="CH17" i="702"/>
  <c r="CH18" i="702"/>
  <c r="CH19" i="702"/>
  <c r="CH20" i="702"/>
  <c r="CH21" i="702"/>
  <c r="CH22" i="702"/>
  <c r="CH23" i="702"/>
  <c r="CH24" i="702"/>
  <c r="CH25" i="702"/>
  <c r="CH26" i="702"/>
  <c r="CH27" i="702"/>
  <c r="CH28" i="702"/>
  <c r="CH29" i="702"/>
  <c r="CH30" i="702"/>
  <c r="CH31" i="702"/>
  <c r="CH32" i="702"/>
  <c r="CH33" i="702"/>
  <c r="CH34" i="702"/>
  <c r="CH35" i="702"/>
  <c r="CH36" i="702"/>
  <c r="CH37" i="702"/>
  <c r="CH38" i="702"/>
  <c r="CH39" i="702"/>
  <c r="CH40" i="702"/>
  <c r="CH41" i="702"/>
  <c r="CH42" i="702"/>
  <c r="CH43" i="702"/>
  <c r="CH44" i="702"/>
  <c r="CH45" i="702"/>
  <c r="CH46" i="702"/>
  <c r="CH47" i="702"/>
  <c r="CH48" i="702"/>
  <c r="CH49" i="702"/>
  <c r="CH50" i="702"/>
  <c r="CH51" i="702"/>
  <c r="CH52" i="702"/>
  <c r="CH53" i="702"/>
  <c r="CH54" i="702"/>
  <c r="CH55" i="702"/>
  <c r="CH56" i="702"/>
  <c r="CH57" i="702"/>
  <c r="CH58" i="702"/>
  <c r="CH59" i="702"/>
  <c r="CH60" i="702"/>
  <c r="CH61" i="702"/>
  <c r="CH62" i="702"/>
  <c r="CH63" i="702"/>
  <c r="CH64" i="702"/>
  <c r="CH65" i="702"/>
  <c r="CH66" i="702"/>
  <c r="CH67" i="702"/>
  <c r="CH68" i="702"/>
  <c r="CH69" i="702"/>
  <c r="CH70" i="702"/>
  <c r="CH71" i="702"/>
  <c r="CH72" i="702"/>
  <c r="CH73" i="702"/>
  <c r="CH74" i="702"/>
  <c r="CH75" i="702"/>
  <c r="CH76" i="702"/>
  <c r="CH77" i="702"/>
  <c r="CH78" i="702"/>
  <c r="CH79" i="702"/>
  <c r="CH80" i="702"/>
  <c r="CH81" i="702"/>
  <c r="CH82" i="702"/>
  <c r="CH83" i="702"/>
  <c r="CH84" i="702"/>
  <c r="CH85" i="702"/>
  <c r="CH86" i="702"/>
  <c r="CH87" i="702"/>
  <c r="CH88" i="702"/>
  <c r="CH89" i="702"/>
  <c r="CH90" i="702"/>
  <c r="CH91" i="702"/>
  <c r="CH92" i="702"/>
  <c r="CH93" i="702"/>
  <c r="CH94" i="702"/>
  <c r="CH95" i="702"/>
  <c r="CH96" i="702"/>
  <c r="CH97" i="702"/>
  <c r="CH98" i="702"/>
  <c r="CH99" i="702"/>
  <c r="CH100" i="702"/>
  <c r="CH101" i="702"/>
  <c r="CH102" i="702"/>
  <c r="CH103" i="702"/>
  <c r="CH104" i="702"/>
  <c r="CH105" i="702"/>
  <c r="CH106" i="702"/>
  <c r="CH107" i="702"/>
  <c r="CH108" i="702"/>
  <c r="CH109" i="702"/>
  <c r="CH110" i="702"/>
  <c r="CH111" i="702"/>
  <c r="CH112" i="702"/>
  <c r="CH113" i="702"/>
  <c r="CH114" i="702"/>
  <c r="CH115" i="702"/>
  <c r="CH116" i="702"/>
  <c r="CH117" i="702"/>
  <c r="CH118" i="702"/>
  <c r="CH119" i="702"/>
  <c r="CH120" i="702"/>
  <c r="CH121" i="702"/>
  <c r="CH122" i="702"/>
  <c r="CH123" i="702"/>
  <c r="CH124" i="702"/>
  <c r="CH125" i="702"/>
  <c r="CH126" i="702"/>
  <c r="CH127" i="702"/>
  <c r="CH128" i="702"/>
  <c r="CH129" i="702"/>
  <c r="CH130" i="702"/>
  <c r="CH131" i="702"/>
  <c r="CH132" i="702"/>
  <c r="CH133" i="702"/>
  <c r="CH5" i="702"/>
  <c r="CE133" i="702"/>
  <c r="CR6" i="702"/>
  <c r="CR5" i="702"/>
  <c r="CK6" i="702"/>
  <c r="CL6" i="702"/>
  <c r="CM6" i="702"/>
  <c r="CK5" i="702"/>
  <c r="CO5" i="702"/>
  <c r="CN5" i="702"/>
  <c r="CP5" i="702" s="1"/>
  <c r="CM5" i="702"/>
  <c r="CL5" i="702"/>
  <c r="CU73" i="702" l="1"/>
  <c r="CU72" i="702"/>
  <c r="CU71" i="702"/>
  <c r="CU439" i="861"/>
  <c r="CV439" i="861"/>
  <c r="CW439" i="861"/>
  <c r="CX439" i="861"/>
  <c r="CY439" i="861"/>
  <c r="CZ439" i="861"/>
  <c r="DA439" i="861"/>
  <c r="DB439" i="861"/>
  <c r="DC439" i="861"/>
  <c r="DD439" i="861"/>
  <c r="DE439" i="861"/>
  <c r="DF439" i="861"/>
  <c r="CU440" i="861"/>
  <c r="CV440" i="861"/>
  <c r="CW440" i="861"/>
  <c r="CX440" i="861"/>
  <c r="CY440" i="861"/>
  <c r="CZ440" i="861"/>
  <c r="DA440" i="861"/>
  <c r="DB440" i="861"/>
  <c r="DC440" i="861"/>
  <c r="DD440" i="861"/>
  <c r="DE440" i="861"/>
  <c r="DF440" i="861"/>
  <c r="DF438" i="861"/>
  <c r="CY3" i="861"/>
  <c r="CU74" i="702" l="1"/>
  <c r="CF133" i="702"/>
  <c r="CQ133" i="702" s="1"/>
  <c r="CD3" i="702"/>
  <c r="CE73" i="702" l="1"/>
  <c r="CQ5" i="702"/>
  <c r="CQ6" i="702"/>
  <c r="CQ7" i="702"/>
  <c r="CQ8" i="702"/>
  <c r="CQ9" i="702"/>
  <c r="CQ10" i="702"/>
  <c r="CQ11" i="702"/>
  <c r="CQ12" i="702"/>
  <c r="CQ13" i="702"/>
  <c r="CQ14" i="702"/>
  <c r="CQ15" i="702"/>
  <c r="CQ16" i="702"/>
  <c r="CQ17" i="702"/>
  <c r="CQ18" i="702"/>
  <c r="CQ19" i="702"/>
  <c r="CQ20" i="702"/>
  <c r="CQ21" i="702"/>
  <c r="CQ22" i="702"/>
  <c r="CQ23" i="702"/>
  <c r="CQ24" i="702"/>
  <c r="CQ25" i="702"/>
  <c r="CQ26" i="702"/>
  <c r="CQ27" i="702"/>
  <c r="CQ28" i="702"/>
  <c r="CQ29" i="702"/>
  <c r="CQ30" i="702"/>
  <c r="CQ31" i="702"/>
  <c r="CQ32" i="702"/>
  <c r="CQ33" i="702"/>
  <c r="CQ34" i="702"/>
  <c r="CQ35" i="702"/>
  <c r="CQ36" i="702"/>
  <c r="CQ37" i="702"/>
  <c r="CQ38" i="702"/>
  <c r="CQ39" i="702"/>
  <c r="CQ40" i="702"/>
  <c r="CQ41" i="702"/>
  <c r="CQ42" i="702"/>
  <c r="CQ43" i="702"/>
  <c r="CQ44" i="702"/>
  <c r="CQ45" i="702"/>
  <c r="CQ46" i="702"/>
  <c r="CQ47" i="702"/>
  <c r="CQ48" i="702"/>
  <c r="CQ49" i="702"/>
  <c r="CQ50" i="702"/>
  <c r="CQ51" i="702"/>
  <c r="CQ52" i="702"/>
  <c r="CQ53" i="702"/>
  <c r="CQ54" i="702"/>
  <c r="CQ55" i="702"/>
  <c r="CQ56" i="702"/>
  <c r="CQ57" i="702"/>
  <c r="CQ58" i="702"/>
  <c r="CF60" i="702"/>
  <c r="CQ60" i="702" s="1"/>
  <c r="CF61" i="702"/>
  <c r="CQ61" i="702" s="1"/>
  <c r="CF62" i="702"/>
  <c r="CQ62" i="702" s="1"/>
  <c r="CF63" i="702"/>
  <c r="CQ63" i="702" s="1"/>
  <c r="CF64" i="702"/>
  <c r="CQ64" i="702" s="1"/>
  <c r="CF65" i="702"/>
  <c r="CQ65" i="702" s="1"/>
  <c r="CF66" i="702"/>
  <c r="CQ66" i="702" s="1"/>
  <c r="CF67" i="702"/>
  <c r="CQ67" i="702" s="1"/>
  <c r="CF68" i="702"/>
  <c r="CQ68" i="702" s="1"/>
  <c r="CF69" i="702"/>
  <c r="CQ69" i="702" s="1"/>
  <c r="CF70" i="702"/>
  <c r="CQ70" i="702" s="1"/>
  <c r="CF71" i="702"/>
  <c r="CQ71" i="702" s="1"/>
  <c r="CF72" i="702"/>
  <c r="CQ72" i="702" s="1"/>
  <c r="CF73" i="702"/>
  <c r="CQ73" i="702" s="1"/>
  <c r="CF74" i="702"/>
  <c r="CQ74" i="702" s="1"/>
  <c r="CF75" i="702"/>
  <c r="CQ75" i="702" s="1"/>
  <c r="CF76" i="702"/>
  <c r="CQ76" i="702" s="1"/>
  <c r="CF77" i="702"/>
  <c r="CQ77" i="702" s="1"/>
  <c r="CF78" i="702"/>
  <c r="CQ78" i="702" s="1"/>
  <c r="CF79" i="702"/>
  <c r="CQ79" i="702" s="1"/>
  <c r="CF80" i="702"/>
  <c r="CQ80" i="702" s="1"/>
  <c r="CF81" i="702"/>
  <c r="CQ81" i="702" s="1"/>
  <c r="CF132" i="702"/>
  <c r="CQ132" i="702" s="1"/>
  <c r="CF131" i="702"/>
  <c r="CQ131" i="702" s="1"/>
  <c r="CF130" i="702"/>
  <c r="CQ130" i="702" s="1"/>
  <c r="CF129" i="702"/>
  <c r="CQ129" i="702" s="1"/>
  <c r="CF128" i="702"/>
  <c r="CQ128" i="702" s="1"/>
  <c r="CF127" i="702"/>
  <c r="CQ127" i="702" s="1"/>
  <c r="CF126" i="702"/>
  <c r="CQ126" i="702" s="1"/>
  <c r="CF125" i="702"/>
  <c r="CQ125" i="702" s="1"/>
  <c r="CQ124" i="702"/>
  <c r="CF123" i="702"/>
  <c r="CQ123" i="702" s="1"/>
  <c r="CF122" i="702"/>
  <c r="CQ122" i="702" s="1"/>
  <c r="CF121" i="702"/>
  <c r="CQ121" i="702" s="1"/>
  <c r="CF120" i="702"/>
  <c r="CQ120" i="702" s="1"/>
  <c r="CF119" i="702"/>
  <c r="CQ119" i="702" s="1"/>
  <c r="CF118" i="702"/>
  <c r="CQ118" i="702" s="1"/>
  <c r="CF117" i="702"/>
  <c r="CQ117" i="702" s="1"/>
  <c r="CQ116" i="702"/>
  <c r="CF115" i="702"/>
  <c r="CQ115" i="702" s="1"/>
  <c r="CF114" i="702"/>
  <c r="CQ114" i="702" s="1"/>
  <c r="CF113" i="702"/>
  <c r="CQ113" i="702" s="1"/>
  <c r="CF112" i="702"/>
  <c r="CQ112" i="702" s="1"/>
  <c r="CF111" i="702"/>
  <c r="CQ111" i="702" s="1"/>
  <c r="CF110" i="702"/>
  <c r="CQ110" i="702" s="1"/>
  <c r="CF109" i="702"/>
  <c r="CQ109" i="702" s="1"/>
  <c r="CF108" i="702"/>
  <c r="CQ108" i="702" s="1"/>
  <c r="CF107" i="702"/>
  <c r="CQ107" i="702" s="1"/>
  <c r="CF106" i="702"/>
  <c r="CQ106" i="702" s="1"/>
  <c r="CF105" i="702"/>
  <c r="CQ105" i="702" s="1"/>
  <c r="CF104" i="702"/>
  <c r="CQ104" i="702" s="1"/>
  <c r="CF103" i="702"/>
  <c r="CQ103" i="702" s="1"/>
  <c r="CF102" i="702"/>
  <c r="CQ102" i="702" s="1"/>
  <c r="CF101" i="702"/>
  <c r="CQ101" i="702" s="1"/>
  <c r="CF100" i="702"/>
  <c r="CQ100" i="702" s="1"/>
  <c r="CF99" i="702"/>
  <c r="CQ99" i="702" s="1"/>
  <c r="CF98" i="702"/>
  <c r="CQ98" i="702" s="1"/>
  <c r="CF97" i="702"/>
  <c r="CQ97" i="702" s="1"/>
  <c r="CF96" i="702"/>
  <c r="CQ96" i="702" s="1"/>
  <c r="CF95" i="702"/>
  <c r="CQ95" i="702" s="1"/>
  <c r="CF94" i="702"/>
  <c r="CQ94" i="702" s="1"/>
  <c r="CF93" i="702"/>
  <c r="CQ93" i="702" s="1"/>
  <c r="CF92" i="702"/>
  <c r="CQ92" i="702" s="1"/>
  <c r="CF91" i="702"/>
  <c r="CQ91" i="702" s="1"/>
  <c r="CF90" i="702"/>
  <c r="CQ90" i="702" s="1"/>
  <c r="CF89" i="702"/>
  <c r="CQ89" i="702" s="1"/>
  <c r="CF88" i="702"/>
  <c r="CQ88" i="702" s="1"/>
  <c r="CF87" i="702"/>
  <c r="CQ87" i="702" s="1"/>
  <c r="CF86" i="702"/>
  <c r="CQ86" i="702" s="1"/>
  <c r="CF85" i="702"/>
  <c r="CQ85" i="702" s="1"/>
  <c r="CF84" i="702"/>
  <c r="CQ84" i="702" s="1"/>
  <c r="CF83" i="702"/>
  <c r="CQ83" i="702" s="1"/>
  <c r="CF82" i="702"/>
  <c r="CQ82" i="702" s="1"/>
  <c r="A64" i="826" l="1"/>
  <c r="A64" i="825"/>
  <c r="A64" i="824"/>
  <c r="A64" i="822"/>
  <c r="A64" i="821"/>
  <c r="A64" i="860"/>
  <c r="A64" i="820"/>
  <c r="A64" i="819"/>
  <c r="A64" i="818"/>
  <c r="A64" i="817"/>
  <c r="A64" i="816"/>
  <c r="A64" i="815"/>
  <c r="A64" i="814"/>
  <c r="A64" i="813"/>
  <c r="A64" i="812"/>
  <c r="A64" i="811"/>
  <c r="A64" i="810"/>
  <c r="A64" i="809"/>
  <c r="A64" i="808"/>
  <c r="A64" i="807"/>
  <c r="A64" i="806"/>
  <c r="A64" i="805"/>
  <c r="A64" i="804"/>
  <c r="A64" i="803"/>
  <c r="A64" i="802"/>
  <c r="A64" i="801"/>
  <c r="A64" i="800"/>
  <c r="A64" i="799"/>
  <c r="A64" i="798"/>
  <c r="A64" i="797"/>
  <c r="A64" i="796"/>
  <c r="A64" i="858"/>
  <c r="A64" i="795"/>
  <c r="A64" i="794"/>
  <c r="A64" i="793"/>
  <c r="A64" i="792"/>
  <c r="A64" i="791"/>
  <c r="A64" i="790"/>
  <c r="A64" i="789"/>
  <c r="A64" i="788"/>
  <c r="A64" i="787"/>
  <c r="A64" i="786"/>
  <c r="A64" i="785"/>
  <c r="A64" i="784"/>
  <c r="A64" i="783"/>
  <c r="A64" i="857"/>
  <c r="A64" i="782"/>
  <c r="A64" i="781"/>
  <c r="A64" i="780"/>
  <c r="A64" i="779"/>
  <c r="A64" i="778"/>
  <c r="A64" i="777"/>
  <c r="A64" i="776"/>
  <c r="A64" i="775"/>
  <c r="A64" i="774"/>
  <c r="A64" i="856"/>
  <c r="A64" i="773"/>
  <c r="A64" i="772"/>
  <c r="A64" i="771"/>
  <c r="A64" i="770"/>
  <c r="A64" i="769"/>
  <c r="A64" i="768"/>
  <c r="A64" i="767"/>
  <c r="A64" i="766"/>
  <c r="A64" i="765"/>
  <c r="A64" i="764"/>
  <c r="A64" i="762"/>
  <c r="A64" i="761"/>
  <c r="A64" i="760"/>
  <c r="A64" i="759"/>
  <c r="A64" i="758"/>
  <c r="A64" i="757"/>
  <c r="A64" i="756"/>
  <c r="A64" i="755"/>
  <c r="A64" i="754"/>
  <c r="A64" i="753"/>
  <c r="A64" i="752"/>
  <c r="A64" i="751"/>
  <c r="A64" i="855"/>
  <c r="A64" i="750"/>
  <c r="A64" i="749"/>
  <c r="A64" i="748"/>
  <c r="A64" i="747"/>
  <c r="A64" i="746"/>
  <c r="A64" i="745"/>
  <c r="A64" i="854"/>
  <c r="A64" i="744"/>
  <c r="A64" i="743"/>
  <c r="A64" i="742"/>
  <c r="A64" i="741"/>
  <c r="A64" i="740"/>
  <c r="A64" i="739"/>
  <c r="A64" i="738"/>
  <c r="A64" i="737"/>
  <c r="A64" i="862"/>
  <c r="E67" i="862"/>
  <c r="A57" i="862"/>
  <c r="A55" i="862"/>
  <c r="A53" i="862"/>
  <c r="A51" i="862"/>
  <c r="A49" i="862"/>
  <c r="A47" i="862"/>
  <c r="A45" i="862"/>
  <c r="A43" i="862"/>
  <c r="A41" i="862"/>
  <c r="M15" i="862"/>
  <c r="F15" i="862"/>
  <c r="C15" i="862"/>
  <c r="C26" i="862" s="1"/>
  <c r="A15" i="862"/>
  <c r="N12" i="862"/>
  <c r="J12" i="862"/>
  <c r="C12" i="862"/>
  <c r="A19" i="862" s="1"/>
  <c r="F10" i="862"/>
  <c r="C10" i="862"/>
  <c r="C8" i="862"/>
  <c r="C7" i="862"/>
  <c r="C6" i="862"/>
  <c r="C5" i="862"/>
  <c r="A64" i="735"/>
  <c r="A64" i="734"/>
  <c r="A64" i="733"/>
  <c r="A64" i="732"/>
  <c r="A64" i="731"/>
  <c r="A64" i="730"/>
  <c r="A64" i="729"/>
  <c r="A64" i="728"/>
  <c r="A64" i="727"/>
  <c r="A64" i="726"/>
  <c r="A64" i="725"/>
  <c r="A64" i="853"/>
  <c r="A64" i="724"/>
  <c r="A64" i="723"/>
  <c r="A64" i="722"/>
  <c r="A64" i="721"/>
  <c r="A64" i="720"/>
  <c r="A64" i="719"/>
  <c r="A64" i="718"/>
  <c r="A64" i="717"/>
  <c r="A64" i="716"/>
  <c r="A64" i="715"/>
  <c r="A64" i="714"/>
  <c r="A64" i="713"/>
  <c r="A64" i="712"/>
  <c r="A64" i="711"/>
  <c r="A64" i="710"/>
  <c r="A64" i="709"/>
  <c r="A64" i="707"/>
  <c r="A64" i="706"/>
  <c r="A64" i="705"/>
  <c r="A64" i="859"/>
  <c r="A64" i="665"/>
  <c r="C27" i="862" l="1"/>
  <c r="C28" i="862" s="1"/>
  <c r="C29" i="862" s="1"/>
  <c r="C30" i="862" s="1"/>
  <c r="C31" i="862" s="1"/>
  <c r="C32" i="862" s="1"/>
  <c r="C33" i="862" s="1"/>
  <c r="C34" i="862" s="1"/>
  <c r="C35" i="862" s="1"/>
  <c r="C36" i="862" s="1"/>
  <c r="C37" i="862" s="1"/>
  <c r="C38" i="862" s="1"/>
  <c r="D26" i="862"/>
  <c r="D27" i="862" s="1"/>
  <c r="D28" i="862" s="1"/>
  <c r="D29" i="862" s="1"/>
  <c r="D30" i="862" s="1"/>
  <c r="D31" i="862" s="1"/>
  <c r="D32" i="862" s="1"/>
  <c r="D33" i="862" s="1"/>
  <c r="D34" i="862" s="1"/>
  <c r="D35" i="862" s="1"/>
  <c r="D36" i="862" s="1"/>
  <c r="D37" i="862" s="1"/>
  <c r="D38" i="862" s="1"/>
  <c r="A59" i="862"/>
  <c r="A61" i="862"/>
  <c r="A63" i="862"/>
  <c r="A63" i="665"/>
  <c r="CV2" i="861"/>
  <c r="CW2" i="861"/>
  <c r="CU3" i="861"/>
  <c r="CV3" i="861"/>
  <c r="CW3" i="861"/>
  <c r="CU4" i="861"/>
  <c r="CV4" i="861"/>
  <c r="CW4" i="861"/>
  <c r="CU5" i="861"/>
  <c r="CV5" i="861"/>
  <c r="CW5" i="861"/>
  <c r="CU6" i="861"/>
  <c r="CV6" i="861"/>
  <c r="CW6" i="861"/>
  <c r="CU7" i="861"/>
  <c r="CV7" i="861"/>
  <c r="CW7" i="861"/>
  <c r="CU8" i="861"/>
  <c r="CV8" i="861"/>
  <c r="CW8" i="861"/>
  <c r="CU9" i="861"/>
  <c r="CV9" i="861"/>
  <c r="CW9" i="861"/>
  <c r="CU10" i="861"/>
  <c r="CV10" i="861"/>
  <c r="CW10" i="861"/>
  <c r="CU11" i="861"/>
  <c r="CV11" i="861"/>
  <c r="CW11" i="861"/>
  <c r="CU12" i="861"/>
  <c r="CV12" i="861"/>
  <c r="CW12" i="861"/>
  <c r="CU13" i="861"/>
  <c r="CV13" i="861"/>
  <c r="CW13" i="861"/>
  <c r="CU14" i="861"/>
  <c r="CV14" i="861"/>
  <c r="CW14" i="861"/>
  <c r="CU15" i="861"/>
  <c r="CV15" i="861"/>
  <c r="CW15" i="861"/>
  <c r="CU16" i="861"/>
  <c r="CV16" i="861"/>
  <c r="CW16" i="861"/>
  <c r="CU17" i="861"/>
  <c r="CV17" i="861"/>
  <c r="CW17" i="861"/>
  <c r="CU18" i="861"/>
  <c r="CV18" i="861"/>
  <c r="CW18" i="861"/>
  <c r="CU19" i="861"/>
  <c r="CV19" i="861"/>
  <c r="CW19" i="861"/>
  <c r="CU20" i="861"/>
  <c r="CV20" i="861"/>
  <c r="CW20" i="861"/>
  <c r="CU21" i="861"/>
  <c r="CV21" i="861"/>
  <c r="CW21" i="861"/>
  <c r="CU22" i="861"/>
  <c r="CV22" i="861"/>
  <c r="CW22" i="861"/>
  <c r="CU23" i="861"/>
  <c r="CV23" i="861"/>
  <c r="CW23" i="861"/>
  <c r="CU24" i="861"/>
  <c r="CV24" i="861"/>
  <c r="CW24" i="861"/>
  <c r="CU25" i="861"/>
  <c r="CV25" i="861"/>
  <c r="CW25" i="861"/>
  <c r="CU26" i="861"/>
  <c r="CV26" i="861"/>
  <c r="CW26" i="861"/>
  <c r="CU27" i="861"/>
  <c r="CV27" i="861"/>
  <c r="CW27" i="861"/>
  <c r="CU28" i="861"/>
  <c r="CV28" i="861"/>
  <c r="CW28" i="861"/>
  <c r="CU29" i="861"/>
  <c r="CV29" i="861"/>
  <c r="CW29" i="861"/>
  <c r="CU30" i="861"/>
  <c r="CV30" i="861"/>
  <c r="CW30" i="861"/>
  <c r="CU31" i="861"/>
  <c r="CV31" i="861"/>
  <c r="CW31" i="861"/>
  <c r="CU32" i="861"/>
  <c r="CV32" i="861"/>
  <c r="CW32" i="861"/>
  <c r="CU33" i="861"/>
  <c r="CV33" i="861"/>
  <c r="CW33" i="861"/>
  <c r="CU34" i="861"/>
  <c r="CV34" i="861"/>
  <c r="CW34" i="861"/>
  <c r="CU35" i="861"/>
  <c r="CV35" i="861"/>
  <c r="CW35" i="861"/>
  <c r="CU36" i="861"/>
  <c r="CV36" i="861"/>
  <c r="CW36" i="861"/>
  <c r="CU37" i="861"/>
  <c r="CV37" i="861"/>
  <c r="CW37" i="861"/>
  <c r="CU38" i="861"/>
  <c r="CV38" i="861"/>
  <c r="CW38" i="861"/>
  <c r="CU39" i="861"/>
  <c r="CV39" i="861"/>
  <c r="CW39" i="861"/>
  <c r="CU40" i="861"/>
  <c r="CV40" i="861"/>
  <c r="CW40" i="861"/>
  <c r="CU41" i="861"/>
  <c r="CV41" i="861"/>
  <c r="CW41" i="861"/>
  <c r="CU42" i="861"/>
  <c r="CV42" i="861"/>
  <c r="CW42" i="861"/>
  <c r="CU43" i="861"/>
  <c r="CV43" i="861"/>
  <c r="CW43" i="861"/>
  <c r="CU44" i="861"/>
  <c r="CV44" i="861"/>
  <c r="CW44" i="861"/>
  <c r="CU45" i="861"/>
  <c r="CV45" i="861"/>
  <c r="CW45" i="861"/>
  <c r="CU46" i="861"/>
  <c r="CV46" i="861"/>
  <c r="CW46" i="861"/>
  <c r="CU47" i="861"/>
  <c r="CV47" i="861"/>
  <c r="CW47" i="861"/>
  <c r="CU48" i="861"/>
  <c r="CV48" i="861"/>
  <c r="CW48" i="861"/>
  <c r="CU49" i="861"/>
  <c r="CV49" i="861"/>
  <c r="CW49" i="861"/>
  <c r="CU50" i="861"/>
  <c r="CV50" i="861"/>
  <c r="CW50" i="861"/>
  <c r="CU51" i="861"/>
  <c r="CV51" i="861"/>
  <c r="CW51" i="861"/>
  <c r="CU52" i="861"/>
  <c r="CV52" i="861"/>
  <c r="CW52" i="861"/>
  <c r="CU53" i="861"/>
  <c r="CV53" i="861"/>
  <c r="CW53" i="861"/>
  <c r="CU54" i="861"/>
  <c r="CV54" i="861"/>
  <c r="CW54" i="861"/>
  <c r="CU55" i="861"/>
  <c r="CV55" i="861"/>
  <c r="CW55" i="861"/>
  <c r="CU56" i="861"/>
  <c r="CV56" i="861"/>
  <c r="CW56" i="861"/>
  <c r="CU57" i="861"/>
  <c r="CV57" i="861"/>
  <c r="CW57" i="861"/>
  <c r="CU58" i="861"/>
  <c r="CV58" i="861"/>
  <c r="CW58" i="861"/>
  <c r="CU59" i="861"/>
  <c r="CV59" i="861"/>
  <c r="CW59" i="861"/>
  <c r="CU60" i="861"/>
  <c r="CV60" i="861"/>
  <c r="CW60" i="861"/>
  <c r="CU61" i="861"/>
  <c r="CV61" i="861"/>
  <c r="CW61" i="861"/>
  <c r="CU62" i="861"/>
  <c r="CV62" i="861"/>
  <c r="CW62" i="861"/>
  <c r="CU63" i="861"/>
  <c r="CV63" i="861"/>
  <c r="CW63" i="861"/>
  <c r="CU64" i="861"/>
  <c r="CV64" i="861"/>
  <c r="CW64" i="861"/>
  <c r="CU65" i="861"/>
  <c r="CV65" i="861"/>
  <c r="CW65" i="861"/>
  <c r="CU66" i="861"/>
  <c r="CV66" i="861"/>
  <c r="CW66" i="861"/>
  <c r="CU67" i="861"/>
  <c r="CV67" i="861"/>
  <c r="CW67" i="861"/>
  <c r="CU68" i="861"/>
  <c r="CV68" i="861"/>
  <c r="CW68" i="861"/>
  <c r="CU69" i="861"/>
  <c r="CV69" i="861"/>
  <c r="CW69" i="861"/>
  <c r="CU70" i="861"/>
  <c r="CV70" i="861"/>
  <c r="CW70" i="861"/>
  <c r="CU71" i="861"/>
  <c r="CV71" i="861"/>
  <c r="CW71" i="861"/>
  <c r="CU72" i="861"/>
  <c r="CV72" i="861"/>
  <c r="CW72" i="861"/>
  <c r="CU73" i="861"/>
  <c r="CV73" i="861"/>
  <c r="CW73" i="861"/>
  <c r="CU74" i="861"/>
  <c r="CV74" i="861"/>
  <c r="CW74" i="861"/>
  <c r="CU75" i="861"/>
  <c r="CV75" i="861"/>
  <c r="CW75" i="861"/>
  <c r="CU76" i="861"/>
  <c r="CV76" i="861"/>
  <c r="CW76" i="861"/>
  <c r="CU77" i="861"/>
  <c r="CV77" i="861"/>
  <c r="CW77" i="861"/>
  <c r="CU78" i="861"/>
  <c r="CV78" i="861"/>
  <c r="CW78" i="861"/>
  <c r="CU79" i="861"/>
  <c r="CV79" i="861"/>
  <c r="CW79" i="861"/>
  <c r="CU80" i="861"/>
  <c r="CV80" i="861"/>
  <c r="CW80" i="861"/>
  <c r="CU81" i="861"/>
  <c r="CV81" i="861"/>
  <c r="CW81" i="861"/>
  <c r="CU82" i="861"/>
  <c r="CV82" i="861"/>
  <c r="CW82" i="861"/>
  <c r="CU83" i="861"/>
  <c r="CV83" i="861"/>
  <c r="CW83" i="861"/>
  <c r="CU84" i="861"/>
  <c r="CV84" i="861"/>
  <c r="CW84" i="861"/>
  <c r="CU85" i="861"/>
  <c r="CV85" i="861"/>
  <c r="CW85" i="861"/>
  <c r="CU86" i="861"/>
  <c r="CV86" i="861"/>
  <c r="CW86" i="861"/>
  <c r="CU87" i="861"/>
  <c r="CV87" i="861"/>
  <c r="CW87" i="861"/>
  <c r="CU88" i="861"/>
  <c r="CV88" i="861"/>
  <c r="CW88" i="861"/>
  <c r="CU89" i="861"/>
  <c r="CV89" i="861"/>
  <c r="CW89" i="861"/>
  <c r="CU90" i="861"/>
  <c r="CV90" i="861"/>
  <c r="CW90" i="861"/>
  <c r="CU91" i="861"/>
  <c r="CV91" i="861"/>
  <c r="CW91" i="861"/>
  <c r="CU92" i="861"/>
  <c r="CV92" i="861"/>
  <c r="CW92" i="861"/>
  <c r="CU93" i="861"/>
  <c r="CV93" i="861"/>
  <c r="CW93" i="861"/>
  <c r="CU94" i="861"/>
  <c r="CV94" i="861"/>
  <c r="CW94" i="861"/>
  <c r="CU95" i="861"/>
  <c r="CV95" i="861"/>
  <c r="CW95" i="861"/>
  <c r="CU96" i="861"/>
  <c r="CV96" i="861"/>
  <c r="CW96" i="861"/>
  <c r="CU97" i="861"/>
  <c r="CV97" i="861"/>
  <c r="CW97" i="861"/>
  <c r="CU98" i="861"/>
  <c r="CV98" i="861"/>
  <c r="CW98" i="861"/>
  <c r="CU99" i="861"/>
  <c r="CV99" i="861"/>
  <c r="CW99" i="861"/>
  <c r="CU100" i="861"/>
  <c r="CV100" i="861"/>
  <c r="CW100" i="861"/>
  <c r="CU101" i="861"/>
  <c r="CV101" i="861"/>
  <c r="CW101" i="861"/>
  <c r="CU102" i="861"/>
  <c r="CV102" i="861"/>
  <c r="CW102" i="861"/>
  <c r="CU103" i="861"/>
  <c r="CV103" i="861"/>
  <c r="CW103" i="861"/>
  <c r="CU104" i="861"/>
  <c r="CV104" i="861"/>
  <c r="CW104" i="861"/>
  <c r="CU105" i="861"/>
  <c r="CV105" i="861"/>
  <c r="CW105" i="861"/>
  <c r="CU106" i="861"/>
  <c r="CV106" i="861"/>
  <c r="CW106" i="861"/>
  <c r="CU107" i="861"/>
  <c r="CV107" i="861"/>
  <c r="CW107" i="861"/>
  <c r="CU108" i="861"/>
  <c r="CV108" i="861"/>
  <c r="CW108" i="861"/>
  <c r="CU109" i="861"/>
  <c r="CV109" i="861"/>
  <c r="CW109" i="861"/>
  <c r="CU110" i="861"/>
  <c r="CV110" i="861"/>
  <c r="CW110" i="861"/>
  <c r="CU111" i="861"/>
  <c r="CV111" i="861"/>
  <c r="CW111" i="861"/>
  <c r="CU112" i="861"/>
  <c r="CV112" i="861"/>
  <c r="CW112" i="861"/>
  <c r="CU113" i="861"/>
  <c r="CV113" i="861"/>
  <c r="CW113" i="861"/>
  <c r="CU114" i="861"/>
  <c r="CV114" i="861"/>
  <c r="CW114" i="861"/>
  <c r="CU115" i="861"/>
  <c r="CV115" i="861"/>
  <c r="CW115" i="861"/>
  <c r="CU116" i="861"/>
  <c r="CV116" i="861"/>
  <c r="CW116" i="861"/>
  <c r="CU117" i="861"/>
  <c r="CV117" i="861"/>
  <c r="CW117" i="861"/>
  <c r="CU118" i="861"/>
  <c r="CV118" i="861"/>
  <c r="CW118" i="861"/>
  <c r="CU119" i="861"/>
  <c r="CV119" i="861"/>
  <c r="CW119" i="861"/>
  <c r="CU120" i="861"/>
  <c r="CV120" i="861"/>
  <c r="CW120" i="861"/>
  <c r="CU121" i="861"/>
  <c r="CV121" i="861"/>
  <c r="CW121" i="861"/>
  <c r="CU122" i="861"/>
  <c r="CV122" i="861"/>
  <c r="CW122" i="861"/>
  <c r="CU123" i="861"/>
  <c r="CV123" i="861"/>
  <c r="CW123" i="861"/>
  <c r="CU124" i="861"/>
  <c r="CV124" i="861"/>
  <c r="CW124" i="861"/>
  <c r="CU125" i="861"/>
  <c r="CV125" i="861"/>
  <c r="CW125" i="861"/>
  <c r="CU126" i="861"/>
  <c r="CV126" i="861"/>
  <c r="CW126" i="861"/>
  <c r="CU127" i="861"/>
  <c r="CV127" i="861"/>
  <c r="CW127" i="861"/>
  <c r="CU128" i="861"/>
  <c r="CV128" i="861"/>
  <c r="CW128" i="861"/>
  <c r="CU129" i="861"/>
  <c r="CV129" i="861"/>
  <c r="CW129" i="861"/>
  <c r="CU130" i="861"/>
  <c r="CV130" i="861"/>
  <c r="CW130" i="861"/>
  <c r="CU131" i="861"/>
  <c r="CV131" i="861"/>
  <c r="CW131" i="861"/>
  <c r="CU132" i="861"/>
  <c r="CV132" i="861"/>
  <c r="CW132" i="861"/>
  <c r="CU133" i="861"/>
  <c r="CV133" i="861"/>
  <c r="CW133" i="861"/>
  <c r="CU134" i="861"/>
  <c r="CV134" i="861"/>
  <c r="CW134" i="861"/>
  <c r="CU135" i="861"/>
  <c r="CV135" i="861"/>
  <c r="CW135" i="861"/>
  <c r="CU136" i="861"/>
  <c r="CV136" i="861"/>
  <c r="CW136" i="861"/>
  <c r="CX3" i="861"/>
  <c r="CZ3" i="861"/>
  <c r="DA3" i="861"/>
  <c r="DB3" i="861"/>
  <c r="DC3" i="861"/>
  <c r="DD3" i="861"/>
  <c r="DE3" i="861"/>
  <c r="DF3" i="861"/>
  <c r="CX4" i="861"/>
  <c r="CY4" i="861"/>
  <c r="CZ4" i="861"/>
  <c r="DA4" i="861"/>
  <c r="DB4" i="861"/>
  <c r="DC4" i="861"/>
  <c r="DD4" i="861"/>
  <c r="DE4" i="861"/>
  <c r="DF4" i="861"/>
  <c r="CX5" i="861"/>
  <c r="CY5" i="861"/>
  <c r="CZ5" i="861"/>
  <c r="DA5" i="861"/>
  <c r="DB5" i="861"/>
  <c r="DC5" i="861"/>
  <c r="DD5" i="861"/>
  <c r="DE5" i="861"/>
  <c r="DF5" i="861"/>
  <c r="CX6" i="861"/>
  <c r="CY6" i="861"/>
  <c r="CZ6" i="861"/>
  <c r="DA6" i="861"/>
  <c r="DB6" i="861"/>
  <c r="DC6" i="861"/>
  <c r="DD6" i="861"/>
  <c r="DE6" i="861"/>
  <c r="DF6" i="861"/>
  <c r="CX7" i="861"/>
  <c r="CY7" i="861"/>
  <c r="CZ7" i="861"/>
  <c r="DA7" i="861"/>
  <c r="DB7" i="861"/>
  <c r="DC7" i="861"/>
  <c r="DD7" i="861"/>
  <c r="DE7" i="861"/>
  <c r="DF7" i="861"/>
  <c r="CX8" i="861"/>
  <c r="CY8" i="861"/>
  <c r="CZ8" i="861"/>
  <c r="DA8" i="861"/>
  <c r="DB8" i="861"/>
  <c r="DC8" i="861"/>
  <c r="DD8" i="861"/>
  <c r="DE8" i="861"/>
  <c r="DF8" i="861"/>
  <c r="CX9" i="861"/>
  <c r="CY9" i="861"/>
  <c r="CZ9" i="861"/>
  <c r="DA9" i="861"/>
  <c r="DB9" i="861"/>
  <c r="DC9" i="861"/>
  <c r="DD9" i="861"/>
  <c r="DE9" i="861"/>
  <c r="DF9" i="861"/>
  <c r="CX10" i="861"/>
  <c r="CY10" i="861"/>
  <c r="CZ10" i="861"/>
  <c r="DA10" i="861"/>
  <c r="DB10" i="861"/>
  <c r="DC10" i="861"/>
  <c r="DD10" i="861"/>
  <c r="DE10" i="861"/>
  <c r="DF10" i="861"/>
  <c r="CX11" i="861"/>
  <c r="CY11" i="861"/>
  <c r="CZ11" i="861"/>
  <c r="DA11" i="861"/>
  <c r="DB11" i="861"/>
  <c r="DC11" i="861"/>
  <c r="DD11" i="861"/>
  <c r="DE11" i="861"/>
  <c r="DF11" i="861"/>
  <c r="CX12" i="861"/>
  <c r="CY12" i="861"/>
  <c r="CZ12" i="861"/>
  <c r="DA12" i="861"/>
  <c r="DB12" i="861"/>
  <c r="DC12" i="861"/>
  <c r="DD12" i="861"/>
  <c r="DE12" i="861"/>
  <c r="DF12" i="861"/>
  <c r="CX13" i="861"/>
  <c r="CY13" i="861"/>
  <c r="CZ13" i="861"/>
  <c r="DA13" i="861"/>
  <c r="DB13" i="861"/>
  <c r="DC13" i="861"/>
  <c r="DD13" i="861"/>
  <c r="DE13" i="861"/>
  <c r="DF13" i="861"/>
  <c r="CX14" i="861"/>
  <c r="CY14" i="861"/>
  <c r="CZ14" i="861"/>
  <c r="DA14" i="861"/>
  <c r="DB14" i="861"/>
  <c r="DC14" i="861"/>
  <c r="DD14" i="861"/>
  <c r="DE14" i="861"/>
  <c r="DF14" i="861"/>
  <c r="CX15" i="861"/>
  <c r="CY15" i="861"/>
  <c r="CZ15" i="861"/>
  <c r="DA15" i="861"/>
  <c r="DB15" i="861"/>
  <c r="DC15" i="861"/>
  <c r="DD15" i="861"/>
  <c r="DE15" i="861"/>
  <c r="DF15" i="861"/>
  <c r="CX16" i="861"/>
  <c r="CY16" i="861"/>
  <c r="CZ16" i="861"/>
  <c r="DA16" i="861"/>
  <c r="DB16" i="861"/>
  <c r="DC16" i="861"/>
  <c r="DD16" i="861"/>
  <c r="DE16" i="861"/>
  <c r="DF16" i="861"/>
  <c r="CX17" i="861"/>
  <c r="CY17" i="861"/>
  <c r="CZ17" i="861"/>
  <c r="DA17" i="861"/>
  <c r="DB17" i="861"/>
  <c r="DC17" i="861"/>
  <c r="DD17" i="861"/>
  <c r="DE17" i="861"/>
  <c r="DF17" i="861"/>
  <c r="CX18" i="861"/>
  <c r="CY18" i="861"/>
  <c r="CZ18" i="861"/>
  <c r="DA18" i="861"/>
  <c r="DB18" i="861"/>
  <c r="DC18" i="861"/>
  <c r="DD18" i="861"/>
  <c r="DE18" i="861"/>
  <c r="DF18" i="861"/>
  <c r="CX19" i="861"/>
  <c r="CY19" i="861"/>
  <c r="CZ19" i="861"/>
  <c r="DA19" i="861"/>
  <c r="DB19" i="861"/>
  <c r="DC19" i="861"/>
  <c r="DD19" i="861"/>
  <c r="DE19" i="861"/>
  <c r="DF19" i="861"/>
  <c r="CX20" i="861"/>
  <c r="CY20" i="861"/>
  <c r="CZ20" i="861"/>
  <c r="DA20" i="861"/>
  <c r="DB20" i="861"/>
  <c r="DC20" i="861"/>
  <c r="DD20" i="861"/>
  <c r="DE20" i="861"/>
  <c r="DF20" i="861"/>
  <c r="CX21" i="861"/>
  <c r="CY21" i="861"/>
  <c r="CZ21" i="861"/>
  <c r="DA21" i="861"/>
  <c r="DB21" i="861"/>
  <c r="DC21" i="861"/>
  <c r="DD21" i="861"/>
  <c r="DE21" i="861"/>
  <c r="DF21" i="861"/>
  <c r="CX22" i="861"/>
  <c r="CY22" i="861"/>
  <c r="CZ22" i="861"/>
  <c r="DA22" i="861"/>
  <c r="DB22" i="861"/>
  <c r="DC22" i="861"/>
  <c r="DD22" i="861"/>
  <c r="DE22" i="861"/>
  <c r="DF22" i="861"/>
  <c r="CX23" i="861"/>
  <c r="CY23" i="861"/>
  <c r="CZ23" i="861"/>
  <c r="DA23" i="861"/>
  <c r="DB23" i="861"/>
  <c r="DC23" i="861"/>
  <c r="DD23" i="861"/>
  <c r="DE23" i="861"/>
  <c r="DF23" i="861"/>
  <c r="CX24" i="861"/>
  <c r="CY24" i="861"/>
  <c r="CZ24" i="861"/>
  <c r="DA24" i="861"/>
  <c r="DB24" i="861"/>
  <c r="DC24" i="861"/>
  <c r="DD24" i="861"/>
  <c r="DE24" i="861"/>
  <c r="DF24" i="861"/>
  <c r="CX25" i="861"/>
  <c r="CY25" i="861"/>
  <c r="CZ25" i="861"/>
  <c r="DA25" i="861"/>
  <c r="DB25" i="861"/>
  <c r="DC25" i="861"/>
  <c r="DD25" i="861"/>
  <c r="DE25" i="861"/>
  <c r="DF25" i="861"/>
  <c r="CX26" i="861"/>
  <c r="CY26" i="861"/>
  <c r="CZ26" i="861"/>
  <c r="DA26" i="861"/>
  <c r="DB26" i="861"/>
  <c r="DC26" i="861"/>
  <c r="DD26" i="861"/>
  <c r="DE26" i="861"/>
  <c r="DF26" i="861"/>
  <c r="CX27" i="861"/>
  <c r="CY27" i="861"/>
  <c r="CZ27" i="861"/>
  <c r="DA27" i="861"/>
  <c r="DB27" i="861"/>
  <c r="DC27" i="861"/>
  <c r="DD27" i="861"/>
  <c r="DE27" i="861"/>
  <c r="DF27" i="861"/>
  <c r="CX28" i="861"/>
  <c r="CY28" i="861"/>
  <c r="CZ28" i="861"/>
  <c r="DA28" i="861"/>
  <c r="DB28" i="861"/>
  <c r="DC28" i="861"/>
  <c r="DD28" i="861"/>
  <c r="DE28" i="861"/>
  <c r="DF28" i="861"/>
  <c r="CX29" i="861"/>
  <c r="CY29" i="861"/>
  <c r="CZ29" i="861"/>
  <c r="DA29" i="861"/>
  <c r="DB29" i="861"/>
  <c r="DC29" i="861"/>
  <c r="DD29" i="861"/>
  <c r="DE29" i="861"/>
  <c r="DF29" i="861"/>
  <c r="CX30" i="861"/>
  <c r="CY30" i="861"/>
  <c r="CZ30" i="861"/>
  <c r="DA30" i="861"/>
  <c r="DB30" i="861"/>
  <c r="DC30" i="861"/>
  <c r="DD30" i="861"/>
  <c r="DE30" i="861"/>
  <c r="DF30" i="861"/>
  <c r="CX31" i="861"/>
  <c r="CY31" i="861"/>
  <c r="CZ31" i="861"/>
  <c r="DA31" i="861"/>
  <c r="DB31" i="861"/>
  <c r="DC31" i="861"/>
  <c r="DD31" i="861"/>
  <c r="DE31" i="861"/>
  <c r="DF31" i="861"/>
  <c r="CX32" i="861"/>
  <c r="CY32" i="861"/>
  <c r="CZ32" i="861"/>
  <c r="DA32" i="861"/>
  <c r="DB32" i="861"/>
  <c r="DC32" i="861"/>
  <c r="DD32" i="861"/>
  <c r="DE32" i="861"/>
  <c r="DF32" i="861"/>
  <c r="CX33" i="861"/>
  <c r="CY33" i="861"/>
  <c r="CZ33" i="861"/>
  <c r="DA33" i="861"/>
  <c r="DB33" i="861"/>
  <c r="DC33" i="861"/>
  <c r="DD33" i="861"/>
  <c r="DE33" i="861"/>
  <c r="DF33" i="861"/>
  <c r="CX34" i="861"/>
  <c r="CY34" i="861"/>
  <c r="CZ34" i="861"/>
  <c r="DA34" i="861"/>
  <c r="DB34" i="861"/>
  <c r="DC34" i="861"/>
  <c r="DD34" i="861"/>
  <c r="DE34" i="861"/>
  <c r="DF34" i="861"/>
  <c r="CX35" i="861"/>
  <c r="CY35" i="861"/>
  <c r="CZ35" i="861"/>
  <c r="DA35" i="861"/>
  <c r="DB35" i="861"/>
  <c r="DC35" i="861"/>
  <c r="DD35" i="861"/>
  <c r="DE35" i="861"/>
  <c r="DF35" i="861"/>
  <c r="CX36" i="861"/>
  <c r="CY36" i="861"/>
  <c r="CZ36" i="861"/>
  <c r="DA36" i="861"/>
  <c r="DB36" i="861"/>
  <c r="DC36" i="861"/>
  <c r="DD36" i="861"/>
  <c r="DE36" i="861"/>
  <c r="DF36" i="861"/>
  <c r="CX37" i="861"/>
  <c r="CY37" i="861"/>
  <c r="CZ37" i="861"/>
  <c r="DA37" i="861"/>
  <c r="DB37" i="861"/>
  <c r="DC37" i="861"/>
  <c r="DD37" i="861"/>
  <c r="DE37" i="861"/>
  <c r="DF37" i="861"/>
  <c r="CX38" i="861"/>
  <c r="CY38" i="861"/>
  <c r="CZ38" i="861"/>
  <c r="DA38" i="861"/>
  <c r="DB38" i="861"/>
  <c r="DC38" i="861"/>
  <c r="DD38" i="861"/>
  <c r="DE38" i="861"/>
  <c r="DF38" i="861"/>
  <c r="CX39" i="861"/>
  <c r="CY39" i="861"/>
  <c r="CZ39" i="861"/>
  <c r="DA39" i="861"/>
  <c r="DB39" i="861"/>
  <c r="DC39" i="861"/>
  <c r="DD39" i="861"/>
  <c r="DE39" i="861"/>
  <c r="DF39" i="861"/>
  <c r="CX40" i="861"/>
  <c r="CY40" i="861"/>
  <c r="CZ40" i="861"/>
  <c r="DA40" i="861"/>
  <c r="DB40" i="861"/>
  <c r="DC40" i="861"/>
  <c r="DD40" i="861"/>
  <c r="DE40" i="861"/>
  <c r="DF40" i="861"/>
  <c r="CX41" i="861"/>
  <c r="CY41" i="861"/>
  <c r="CZ41" i="861"/>
  <c r="DA41" i="861"/>
  <c r="DB41" i="861"/>
  <c r="DC41" i="861"/>
  <c r="DD41" i="861"/>
  <c r="DE41" i="861"/>
  <c r="DF41" i="861"/>
  <c r="CX42" i="861"/>
  <c r="CY42" i="861"/>
  <c r="CZ42" i="861"/>
  <c r="DA42" i="861"/>
  <c r="DB42" i="861"/>
  <c r="DC42" i="861"/>
  <c r="DD42" i="861"/>
  <c r="DE42" i="861"/>
  <c r="DF42" i="861"/>
  <c r="CX43" i="861"/>
  <c r="CY43" i="861"/>
  <c r="CZ43" i="861"/>
  <c r="DA43" i="861"/>
  <c r="DB43" i="861"/>
  <c r="DC43" i="861"/>
  <c r="DD43" i="861"/>
  <c r="DE43" i="861"/>
  <c r="DF43" i="861"/>
  <c r="CX44" i="861"/>
  <c r="CY44" i="861"/>
  <c r="CZ44" i="861"/>
  <c r="DA44" i="861"/>
  <c r="DB44" i="861"/>
  <c r="DC44" i="861"/>
  <c r="DD44" i="861"/>
  <c r="DE44" i="861"/>
  <c r="DF44" i="861"/>
  <c r="CX45" i="861"/>
  <c r="CY45" i="861"/>
  <c r="CZ45" i="861"/>
  <c r="DA45" i="861"/>
  <c r="DB45" i="861"/>
  <c r="DC45" i="861"/>
  <c r="DD45" i="861"/>
  <c r="DE45" i="861"/>
  <c r="DF45" i="861"/>
  <c r="CX46" i="861"/>
  <c r="CY46" i="861"/>
  <c r="CZ46" i="861"/>
  <c r="DA46" i="861"/>
  <c r="DB46" i="861"/>
  <c r="DC46" i="861"/>
  <c r="DD46" i="861"/>
  <c r="DE46" i="861"/>
  <c r="DF46" i="861"/>
  <c r="CX47" i="861"/>
  <c r="CY47" i="861"/>
  <c r="CZ47" i="861"/>
  <c r="DA47" i="861"/>
  <c r="DB47" i="861"/>
  <c r="DC47" i="861"/>
  <c r="DD47" i="861"/>
  <c r="DE47" i="861"/>
  <c r="DF47" i="861"/>
  <c r="CX48" i="861"/>
  <c r="CY48" i="861"/>
  <c r="CZ48" i="861"/>
  <c r="DA48" i="861"/>
  <c r="DB48" i="861"/>
  <c r="DC48" i="861"/>
  <c r="DD48" i="861"/>
  <c r="DE48" i="861"/>
  <c r="DF48" i="861"/>
  <c r="CX49" i="861"/>
  <c r="CY49" i="861"/>
  <c r="CZ49" i="861"/>
  <c r="DA49" i="861"/>
  <c r="DB49" i="861"/>
  <c r="DC49" i="861"/>
  <c r="DD49" i="861"/>
  <c r="DE49" i="861"/>
  <c r="DF49" i="861"/>
  <c r="CX50" i="861"/>
  <c r="CY50" i="861"/>
  <c r="CZ50" i="861"/>
  <c r="DA50" i="861"/>
  <c r="DB50" i="861"/>
  <c r="DC50" i="861"/>
  <c r="DD50" i="861"/>
  <c r="DE50" i="861"/>
  <c r="DF50" i="861"/>
  <c r="CX51" i="861"/>
  <c r="CY51" i="861"/>
  <c r="CZ51" i="861"/>
  <c r="DA51" i="861"/>
  <c r="DB51" i="861"/>
  <c r="DC51" i="861"/>
  <c r="DD51" i="861"/>
  <c r="DE51" i="861"/>
  <c r="DF51" i="861"/>
  <c r="CX52" i="861"/>
  <c r="CY52" i="861"/>
  <c r="CZ52" i="861"/>
  <c r="DA52" i="861"/>
  <c r="DB52" i="861"/>
  <c r="DC52" i="861"/>
  <c r="DD52" i="861"/>
  <c r="DE52" i="861"/>
  <c r="DF52" i="861"/>
  <c r="CX53" i="861"/>
  <c r="CY53" i="861"/>
  <c r="CZ53" i="861"/>
  <c r="DA53" i="861"/>
  <c r="DB53" i="861"/>
  <c r="DC53" i="861"/>
  <c r="DD53" i="861"/>
  <c r="DE53" i="861"/>
  <c r="DF53" i="861"/>
  <c r="CX54" i="861"/>
  <c r="CY54" i="861"/>
  <c r="CZ54" i="861"/>
  <c r="DA54" i="861"/>
  <c r="DB54" i="861"/>
  <c r="DC54" i="861"/>
  <c r="DD54" i="861"/>
  <c r="DE54" i="861"/>
  <c r="DF54" i="861"/>
  <c r="CX55" i="861"/>
  <c r="CY55" i="861"/>
  <c r="CZ55" i="861"/>
  <c r="DA55" i="861"/>
  <c r="DB55" i="861"/>
  <c r="DC55" i="861"/>
  <c r="DD55" i="861"/>
  <c r="DE55" i="861"/>
  <c r="DF55" i="861"/>
  <c r="CX56" i="861"/>
  <c r="CY56" i="861"/>
  <c r="CZ56" i="861"/>
  <c r="DA56" i="861"/>
  <c r="DB56" i="861"/>
  <c r="DC56" i="861"/>
  <c r="DD56" i="861"/>
  <c r="DE56" i="861"/>
  <c r="DF56" i="861"/>
  <c r="CX57" i="861"/>
  <c r="CY57" i="861"/>
  <c r="CZ57" i="861"/>
  <c r="DA57" i="861"/>
  <c r="DB57" i="861"/>
  <c r="DC57" i="861"/>
  <c r="DD57" i="861"/>
  <c r="DE57" i="861"/>
  <c r="DF57" i="861"/>
  <c r="CX58" i="861"/>
  <c r="CY58" i="861"/>
  <c r="CZ58" i="861"/>
  <c r="DA58" i="861"/>
  <c r="DB58" i="861"/>
  <c r="DC58" i="861"/>
  <c r="DD58" i="861"/>
  <c r="DE58" i="861"/>
  <c r="DF58" i="861"/>
  <c r="CX59" i="861"/>
  <c r="CY59" i="861"/>
  <c r="CZ59" i="861"/>
  <c r="DA59" i="861"/>
  <c r="DB59" i="861"/>
  <c r="DC59" i="861"/>
  <c r="DD59" i="861"/>
  <c r="DE59" i="861"/>
  <c r="DF59" i="861"/>
  <c r="CX60" i="861"/>
  <c r="CY60" i="861"/>
  <c r="CZ60" i="861"/>
  <c r="DA60" i="861"/>
  <c r="DB60" i="861"/>
  <c r="DC60" i="861"/>
  <c r="DD60" i="861"/>
  <c r="DE60" i="861"/>
  <c r="DF60" i="861"/>
  <c r="CX61" i="861"/>
  <c r="CY61" i="861"/>
  <c r="CZ61" i="861"/>
  <c r="DA61" i="861"/>
  <c r="DB61" i="861"/>
  <c r="DC61" i="861"/>
  <c r="DD61" i="861"/>
  <c r="DE61" i="861"/>
  <c r="DF61" i="861"/>
  <c r="CX62" i="861"/>
  <c r="CY62" i="861"/>
  <c r="CZ62" i="861"/>
  <c r="DA62" i="861"/>
  <c r="DB62" i="861"/>
  <c r="DC62" i="861"/>
  <c r="DD62" i="861"/>
  <c r="DE62" i="861"/>
  <c r="DF62" i="861"/>
  <c r="CX63" i="861"/>
  <c r="CY63" i="861"/>
  <c r="CZ63" i="861"/>
  <c r="DA63" i="861"/>
  <c r="DB63" i="861"/>
  <c r="DC63" i="861"/>
  <c r="DD63" i="861"/>
  <c r="DE63" i="861"/>
  <c r="DF63" i="861"/>
  <c r="CX64" i="861"/>
  <c r="CY64" i="861"/>
  <c r="CZ64" i="861"/>
  <c r="DA64" i="861"/>
  <c r="DB64" i="861"/>
  <c r="DC64" i="861"/>
  <c r="DD64" i="861"/>
  <c r="DE64" i="861"/>
  <c r="DF64" i="861"/>
  <c r="CX65" i="861"/>
  <c r="CY65" i="861"/>
  <c r="CZ65" i="861"/>
  <c r="DA65" i="861"/>
  <c r="DB65" i="861"/>
  <c r="DC65" i="861"/>
  <c r="DD65" i="861"/>
  <c r="DE65" i="861"/>
  <c r="DF65" i="861"/>
  <c r="CX66" i="861"/>
  <c r="CY66" i="861"/>
  <c r="CZ66" i="861"/>
  <c r="DA66" i="861"/>
  <c r="DB66" i="861"/>
  <c r="DC66" i="861"/>
  <c r="DD66" i="861"/>
  <c r="DE66" i="861"/>
  <c r="DF66" i="861"/>
  <c r="CX67" i="861"/>
  <c r="CY67" i="861"/>
  <c r="CZ67" i="861"/>
  <c r="DA67" i="861"/>
  <c r="DB67" i="861"/>
  <c r="DC67" i="861"/>
  <c r="DD67" i="861"/>
  <c r="DE67" i="861"/>
  <c r="DF67" i="861"/>
  <c r="CX68" i="861"/>
  <c r="CY68" i="861"/>
  <c r="CZ68" i="861"/>
  <c r="DA68" i="861"/>
  <c r="DB68" i="861"/>
  <c r="DC68" i="861"/>
  <c r="DD68" i="861"/>
  <c r="DE68" i="861"/>
  <c r="DF68" i="861"/>
  <c r="CX69" i="861"/>
  <c r="CY69" i="861"/>
  <c r="CZ69" i="861"/>
  <c r="DA69" i="861"/>
  <c r="DB69" i="861"/>
  <c r="DC69" i="861"/>
  <c r="DD69" i="861"/>
  <c r="DE69" i="861"/>
  <c r="DF69" i="861"/>
  <c r="CX70" i="861"/>
  <c r="CY70" i="861"/>
  <c r="CZ70" i="861"/>
  <c r="DA70" i="861"/>
  <c r="DB70" i="861"/>
  <c r="DC70" i="861"/>
  <c r="DD70" i="861"/>
  <c r="DE70" i="861"/>
  <c r="DF70" i="861"/>
  <c r="CX71" i="861"/>
  <c r="CY71" i="861"/>
  <c r="CZ71" i="861"/>
  <c r="DA71" i="861"/>
  <c r="DB71" i="861"/>
  <c r="DC71" i="861"/>
  <c r="DD71" i="861"/>
  <c r="DE71" i="861"/>
  <c r="DF71" i="861"/>
  <c r="CX72" i="861"/>
  <c r="CY72" i="861"/>
  <c r="CZ72" i="861"/>
  <c r="DA72" i="861"/>
  <c r="DB72" i="861"/>
  <c r="DC72" i="861"/>
  <c r="DD72" i="861"/>
  <c r="DE72" i="861"/>
  <c r="DF72" i="861"/>
  <c r="CX73" i="861"/>
  <c r="CY73" i="861"/>
  <c r="CZ73" i="861"/>
  <c r="DA73" i="861"/>
  <c r="DB73" i="861"/>
  <c r="DC73" i="861"/>
  <c r="DD73" i="861"/>
  <c r="DE73" i="861"/>
  <c r="DF73" i="861"/>
  <c r="CX74" i="861"/>
  <c r="CY74" i="861"/>
  <c r="CZ74" i="861"/>
  <c r="DA74" i="861"/>
  <c r="DB74" i="861"/>
  <c r="DC74" i="861"/>
  <c r="DD74" i="861"/>
  <c r="DE74" i="861"/>
  <c r="DF74" i="861"/>
  <c r="CX75" i="861"/>
  <c r="CY75" i="861"/>
  <c r="CZ75" i="861"/>
  <c r="DA75" i="861"/>
  <c r="DB75" i="861"/>
  <c r="DC75" i="861"/>
  <c r="DD75" i="861"/>
  <c r="DE75" i="861"/>
  <c r="DF75" i="861"/>
  <c r="CX76" i="861"/>
  <c r="CY76" i="861"/>
  <c r="CZ76" i="861"/>
  <c r="DA76" i="861"/>
  <c r="DB76" i="861"/>
  <c r="DC76" i="861"/>
  <c r="DD76" i="861"/>
  <c r="DE76" i="861"/>
  <c r="DF76" i="861"/>
  <c r="CX77" i="861"/>
  <c r="CY77" i="861"/>
  <c r="CZ77" i="861"/>
  <c r="DA77" i="861"/>
  <c r="DB77" i="861"/>
  <c r="DC77" i="861"/>
  <c r="DD77" i="861"/>
  <c r="DE77" i="861"/>
  <c r="DF77" i="861"/>
  <c r="CX78" i="861"/>
  <c r="CY78" i="861"/>
  <c r="CZ78" i="861"/>
  <c r="DA78" i="861"/>
  <c r="DB78" i="861"/>
  <c r="DC78" i="861"/>
  <c r="DD78" i="861"/>
  <c r="DE78" i="861"/>
  <c r="DF78" i="861"/>
  <c r="CX79" i="861"/>
  <c r="CY79" i="861"/>
  <c r="CZ79" i="861"/>
  <c r="DA79" i="861"/>
  <c r="DB79" i="861"/>
  <c r="DC79" i="861"/>
  <c r="DD79" i="861"/>
  <c r="DE79" i="861"/>
  <c r="DF79" i="861"/>
  <c r="CX80" i="861"/>
  <c r="CY80" i="861"/>
  <c r="CZ80" i="861"/>
  <c r="DA80" i="861"/>
  <c r="DB80" i="861"/>
  <c r="DC80" i="861"/>
  <c r="DD80" i="861"/>
  <c r="DE80" i="861"/>
  <c r="DF80" i="861"/>
  <c r="CX81" i="861"/>
  <c r="CY81" i="861"/>
  <c r="CZ81" i="861"/>
  <c r="DA81" i="861"/>
  <c r="DB81" i="861"/>
  <c r="DC81" i="861"/>
  <c r="DD81" i="861"/>
  <c r="DE81" i="861"/>
  <c r="DF81" i="861"/>
  <c r="CX82" i="861"/>
  <c r="CY82" i="861"/>
  <c r="CZ82" i="861"/>
  <c r="DA82" i="861"/>
  <c r="DB82" i="861"/>
  <c r="DC82" i="861"/>
  <c r="DD82" i="861"/>
  <c r="DE82" i="861"/>
  <c r="DF82" i="861"/>
  <c r="CX83" i="861"/>
  <c r="CY83" i="861"/>
  <c r="CZ83" i="861"/>
  <c r="DA83" i="861"/>
  <c r="DB83" i="861"/>
  <c r="DC83" i="861"/>
  <c r="DD83" i="861"/>
  <c r="DE83" i="861"/>
  <c r="DF83" i="861"/>
  <c r="CX84" i="861"/>
  <c r="CY84" i="861"/>
  <c r="CZ84" i="861"/>
  <c r="DA84" i="861"/>
  <c r="DB84" i="861"/>
  <c r="DC84" i="861"/>
  <c r="DD84" i="861"/>
  <c r="DE84" i="861"/>
  <c r="DF84" i="861"/>
  <c r="CX85" i="861"/>
  <c r="CY85" i="861"/>
  <c r="CZ85" i="861"/>
  <c r="DA85" i="861"/>
  <c r="DB85" i="861"/>
  <c r="DC85" i="861"/>
  <c r="DD85" i="861"/>
  <c r="DE85" i="861"/>
  <c r="DF85" i="861"/>
  <c r="CX86" i="861"/>
  <c r="CY86" i="861"/>
  <c r="CZ86" i="861"/>
  <c r="DA86" i="861"/>
  <c r="DB86" i="861"/>
  <c r="DC86" i="861"/>
  <c r="DD86" i="861"/>
  <c r="DE86" i="861"/>
  <c r="DF86" i="861"/>
  <c r="CX87" i="861"/>
  <c r="CY87" i="861"/>
  <c r="CZ87" i="861"/>
  <c r="DA87" i="861"/>
  <c r="DB87" i="861"/>
  <c r="DC87" i="861"/>
  <c r="DD87" i="861"/>
  <c r="DE87" i="861"/>
  <c r="DF87" i="861"/>
  <c r="CX88" i="861"/>
  <c r="CY88" i="861"/>
  <c r="CZ88" i="861"/>
  <c r="DA88" i="861"/>
  <c r="DB88" i="861"/>
  <c r="DC88" i="861"/>
  <c r="DD88" i="861"/>
  <c r="DE88" i="861"/>
  <c r="DF88" i="861"/>
  <c r="CX89" i="861"/>
  <c r="CY89" i="861"/>
  <c r="CZ89" i="861"/>
  <c r="DA89" i="861"/>
  <c r="DB89" i="861"/>
  <c r="DC89" i="861"/>
  <c r="DD89" i="861"/>
  <c r="DE89" i="861"/>
  <c r="DF89" i="861"/>
  <c r="CX90" i="861"/>
  <c r="CY90" i="861"/>
  <c r="CZ90" i="861"/>
  <c r="DA90" i="861"/>
  <c r="DB90" i="861"/>
  <c r="DC90" i="861"/>
  <c r="DD90" i="861"/>
  <c r="DE90" i="861"/>
  <c r="DF90" i="861"/>
  <c r="CX91" i="861"/>
  <c r="CY91" i="861"/>
  <c r="CZ91" i="861"/>
  <c r="DA91" i="861"/>
  <c r="DB91" i="861"/>
  <c r="DC91" i="861"/>
  <c r="DD91" i="861"/>
  <c r="DE91" i="861"/>
  <c r="DF91" i="861"/>
  <c r="CX92" i="861"/>
  <c r="CY92" i="861"/>
  <c r="CZ92" i="861"/>
  <c r="DA92" i="861"/>
  <c r="DB92" i="861"/>
  <c r="DC92" i="861"/>
  <c r="DD92" i="861"/>
  <c r="DE92" i="861"/>
  <c r="DF92" i="861"/>
  <c r="CX93" i="861"/>
  <c r="CY93" i="861"/>
  <c r="CZ93" i="861"/>
  <c r="DA93" i="861"/>
  <c r="DB93" i="861"/>
  <c r="DC93" i="861"/>
  <c r="DD93" i="861"/>
  <c r="DE93" i="861"/>
  <c r="DF93" i="861"/>
  <c r="CX94" i="861"/>
  <c r="CY94" i="861"/>
  <c r="CZ94" i="861"/>
  <c r="DA94" i="861"/>
  <c r="DB94" i="861"/>
  <c r="DC94" i="861"/>
  <c r="DD94" i="861"/>
  <c r="DE94" i="861"/>
  <c r="DF94" i="861"/>
  <c r="CX95" i="861"/>
  <c r="CY95" i="861"/>
  <c r="CZ95" i="861"/>
  <c r="DA95" i="861"/>
  <c r="DB95" i="861"/>
  <c r="DC95" i="861"/>
  <c r="DD95" i="861"/>
  <c r="DE95" i="861"/>
  <c r="DF95" i="861"/>
  <c r="CX96" i="861"/>
  <c r="CY96" i="861"/>
  <c r="CZ96" i="861"/>
  <c r="DA96" i="861"/>
  <c r="DB96" i="861"/>
  <c r="DC96" i="861"/>
  <c r="DD96" i="861"/>
  <c r="DE96" i="861"/>
  <c r="DF96" i="861"/>
  <c r="CX97" i="861"/>
  <c r="CY97" i="861"/>
  <c r="CZ97" i="861"/>
  <c r="DA97" i="861"/>
  <c r="DB97" i="861"/>
  <c r="DC97" i="861"/>
  <c r="DD97" i="861"/>
  <c r="DE97" i="861"/>
  <c r="DF97" i="861"/>
  <c r="CX98" i="861"/>
  <c r="CY98" i="861"/>
  <c r="CZ98" i="861"/>
  <c r="DA98" i="861"/>
  <c r="DB98" i="861"/>
  <c r="DC98" i="861"/>
  <c r="DD98" i="861"/>
  <c r="DE98" i="861"/>
  <c r="DF98" i="861"/>
  <c r="CX99" i="861"/>
  <c r="CY99" i="861"/>
  <c r="CZ99" i="861"/>
  <c r="DA99" i="861"/>
  <c r="DB99" i="861"/>
  <c r="DC99" i="861"/>
  <c r="DD99" i="861"/>
  <c r="DE99" i="861"/>
  <c r="DF99" i="861"/>
  <c r="CX100" i="861"/>
  <c r="CY100" i="861"/>
  <c r="CZ100" i="861"/>
  <c r="DA100" i="861"/>
  <c r="DB100" i="861"/>
  <c r="DC100" i="861"/>
  <c r="DD100" i="861"/>
  <c r="DE100" i="861"/>
  <c r="DF100" i="861"/>
  <c r="CX101" i="861"/>
  <c r="CY101" i="861"/>
  <c r="CZ101" i="861"/>
  <c r="DA101" i="861"/>
  <c r="DB101" i="861"/>
  <c r="DC101" i="861"/>
  <c r="DD101" i="861"/>
  <c r="DE101" i="861"/>
  <c r="DF101" i="861"/>
  <c r="CX102" i="861"/>
  <c r="CY102" i="861"/>
  <c r="CZ102" i="861"/>
  <c r="DA102" i="861"/>
  <c r="DB102" i="861"/>
  <c r="DC102" i="861"/>
  <c r="DD102" i="861"/>
  <c r="DE102" i="861"/>
  <c r="DF102" i="861"/>
  <c r="CX103" i="861"/>
  <c r="CY103" i="861"/>
  <c r="CZ103" i="861"/>
  <c r="DA103" i="861"/>
  <c r="DB103" i="861"/>
  <c r="DC103" i="861"/>
  <c r="DD103" i="861"/>
  <c r="DE103" i="861"/>
  <c r="DF103" i="861"/>
  <c r="CX104" i="861"/>
  <c r="CY104" i="861"/>
  <c r="CZ104" i="861"/>
  <c r="DA104" i="861"/>
  <c r="DB104" i="861"/>
  <c r="DC104" i="861"/>
  <c r="DD104" i="861"/>
  <c r="DE104" i="861"/>
  <c r="DF104" i="861"/>
  <c r="CX105" i="861"/>
  <c r="CY105" i="861"/>
  <c r="CZ105" i="861"/>
  <c r="DA105" i="861"/>
  <c r="DB105" i="861"/>
  <c r="DC105" i="861"/>
  <c r="DD105" i="861"/>
  <c r="DE105" i="861"/>
  <c r="DF105" i="861"/>
  <c r="CX106" i="861"/>
  <c r="CY106" i="861"/>
  <c r="CZ106" i="861"/>
  <c r="DA106" i="861"/>
  <c r="DB106" i="861"/>
  <c r="DC106" i="861"/>
  <c r="DD106" i="861"/>
  <c r="DE106" i="861"/>
  <c r="DF106" i="861"/>
  <c r="CX107" i="861"/>
  <c r="CY107" i="861"/>
  <c r="CZ107" i="861"/>
  <c r="DA107" i="861"/>
  <c r="DB107" i="861"/>
  <c r="DC107" i="861"/>
  <c r="DD107" i="861"/>
  <c r="DE107" i="861"/>
  <c r="DF107" i="861"/>
  <c r="CX108" i="861"/>
  <c r="CY108" i="861"/>
  <c r="CZ108" i="861"/>
  <c r="DA108" i="861"/>
  <c r="DB108" i="861"/>
  <c r="DC108" i="861"/>
  <c r="DD108" i="861"/>
  <c r="DE108" i="861"/>
  <c r="DF108" i="861"/>
  <c r="CX109" i="861"/>
  <c r="CY109" i="861"/>
  <c r="CZ109" i="861"/>
  <c r="DA109" i="861"/>
  <c r="DB109" i="861"/>
  <c r="DC109" i="861"/>
  <c r="DD109" i="861"/>
  <c r="DE109" i="861"/>
  <c r="DF109" i="861"/>
  <c r="CX110" i="861"/>
  <c r="CY110" i="861"/>
  <c r="CZ110" i="861"/>
  <c r="DA110" i="861"/>
  <c r="DB110" i="861"/>
  <c r="DC110" i="861"/>
  <c r="DD110" i="861"/>
  <c r="DE110" i="861"/>
  <c r="DF110" i="861"/>
  <c r="CX111" i="861"/>
  <c r="CY111" i="861"/>
  <c r="CZ111" i="861"/>
  <c r="DA111" i="861"/>
  <c r="DB111" i="861"/>
  <c r="DC111" i="861"/>
  <c r="DD111" i="861"/>
  <c r="DE111" i="861"/>
  <c r="DF111" i="861"/>
  <c r="CX112" i="861"/>
  <c r="CY112" i="861"/>
  <c r="CZ112" i="861"/>
  <c r="DA112" i="861"/>
  <c r="DB112" i="861"/>
  <c r="DC112" i="861"/>
  <c r="DD112" i="861"/>
  <c r="DE112" i="861"/>
  <c r="DF112" i="861"/>
  <c r="CX113" i="861"/>
  <c r="CY113" i="861"/>
  <c r="CZ113" i="861"/>
  <c r="DA113" i="861"/>
  <c r="DB113" i="861"/>
  <c r="DC113" i="861"/>
  <c r="DD113" i="861"/>
  <c r="DE113" i="861"/>
  <c r="DF113" i="861"/>
  <c r="CX114" i="861"/>
  <c r="CY114" i="861"/>
  <c r="CZ114" i="861"/>
  <c r="DA114" i="861"/>
  <c r="DB114" i="861"/>
  <c r="DC114" i="861"/>
  <c r="DD114" i="861"/>
  <c r="DE114" i="861"/>
  <c r="DF114" i="861"/>
  <c r="CX115" i="861"/>
  <c r="CY115" i="861"/>
  <c r="CZ115" i="861"/>
  <c r="DA115" i="861"/>
  <c r="DB115" i="861"/>
  <c r="DC115" i="861"/>
  <c r="DD115" i="861"/>
  <c r="DE115" i="861"/>
  <c r="DF115" i="861"/>
  <c r="CX116" i="861"/>
  <c r="CY116" i="861"/>
  <c r="CZ116" i="861"/>
  <c r="DA116" i="861"/>
  <c r="DB116" i="861"/>
  <c r="DC116" i="861"/>
  <c r="DD116" i="861"/>
  <c r="DE116" i="861"/>
  <c r="DF116" i="861"/>
  <c r="CX117" i="861"/>
  <c r="CY117" i="861"/>
  <c r="CZ117" i="861"/>
  <c r="DA117" i="861"/>
  <c r="DB117" i="861"/>
  <c r="DC117" i="861"/>
  <c r="DD117" i="861"/>
  <c r="DE117" i="861"/>
  <c r="DF117" i="861"/>
  <c r="CX118" i="861"/>
  <c r="CY118" i="861"/>
  <c r="CZ118" i="861"/>
  <c r="DA118" i="861"/>
  <c r="DB118" i="861"/>
  <c r="DC118" i="861"/>
  <c r="DD118" i="861"/>
  <c r="DE118" i="861"/>
  <c r="DF118" i="861"/>
  <c r="CX119" i="861"/>
  <c r="CY119" i="861"/>
  <c r="CZ119" i="861"/>
  <c r="DA119" i="861"/>
  <c r="DB119" i="861"/>
  <c r="DC119" i="861"/>
  <c r="DD119" i="861"/>
  <c r="DE119" i="861"/>
  <c r="DF119" i="861"/>
  <c r="CX120" i="861"/>
  <c r="CY120" i="861"/>
  <c r="CZ120" i="861"/>
  <c r="DA120" i="861"/>
  <c r="DB120" i="861"/>
  <c r="DC120" i="861"/>
  <c r="DD120" i="861"/>
  <c r="DE120" i="861"/>
  <c r="DF120" i="861"/>
  <c r="CX121" i="861"/>
  <c r="CY121" i="861"/>
  <c r="CZ121" i="861"/>
  <c r="DA121" i="861"/>
  <c r="DB121" i="861"/>
  <c r="DC121" i="861"/>
  <c r="DD121" i="861"/>
  <c r="DE121" i="861"/>
  <c r="DF121" i="861"/>
  <c r="CX122" i="861"/>
  <c r="CY122" i="861"/>
  <c r="CZ122" i="861"/>
  <c r="DA122" i="861"/>
  <c r="DB122" i="861"/>
  <c r="DC122" i="861"/>
  <c r="DD122" i="861"/>
  <c r="DE122" i="861"/>
  <c r="DF122" i="861"/>
  <c r="CX123" i="861"/>
  <c r="CY123" i="861"/>
  <c r="CZ123" i="861"/>
  <c r="DA123" i="861"/>
  <c r="DB123" i="861"/>
  <c r="DC123" i="861"/>
  <c r="DD123" i="861"/>
  <c r="DE123" i="861"/>
  <c r="DF123" i="861"/>
  <c r="CX124" i="861"/>
  <c r="CY124" i="861"/>
  <c r="CZ124" i="861"/>
  <c r="DA124" i="861"/>
  <c r="DB124" i="861"/>
  <c r="DC124" i="861"/>
  <c r="DD124" i="861"/>
  <c r="DE124" i="861"/>
  <c r="DF124" i="861"/>
  <c r="CX125" i="861"/>
  <c r="CY125" i="861"/>
  <c r="CZ125" i="861"/>
  <c r="DA125" i="861"/>
  <c r="DB125" i="861"/>
  <c r="DC125" i="861"/>
  <c r="DD125" i="861"/>
  <c r="DE125" i="861"/>
  <c r="DF125" i="861"/>
  <c r="CX126" i="861"/>
  <c r="CY126" i="861"/>
  <c r="CZ126" i="861"/>
  <c r="DA126" i="861"/>
  <c r="DB126" i="861"/>
  <c r="DC126" i="861"/>
  <c r="DD126" i="861"/>
  <c r="DE126" i="861"/>
  <c r="DF126" i="861"/>
  <c r="CX127" i="861"/>
  <c r="CY127" i="861"/>
  <c r="CZ127" i="861"/>
  <c r="DA127" i="861"/>
  <c r="DB127" i="861"/>
  <c r="DC127" i="861"/>
  <c r="DD127" i="861"/>
  <c r="DE127" i="861"/>
  <c r="DF127" i="861"/>
  <c r="CX128" i="861"/>
  <c r="CY128" i="861"/>
  <c r="CZ128" i="861"/>
  <c r="DA128" i="861"/>
  <c r="DB128" i="861"/>
  <c r="DC128" i="861"/>
  <c r="DD128" i="861"/>
  <c r="DE128" i="861"/>
  <c r="DF128" i="861"/>
  <c r="CX129" i="861"/>
  <c r="CY129" i="861"/>
  <c r="CZ129" i="861"/>
  <c r="DA129" i="861"/>
  <c r="DB129" i="861"/>
  <c r="DC129" i="861"/>
  <c r="DD129" i="861"/>
  <c r="DE129" i="861"/>
  <c r="DF129" i="861"/>
  <c r="CX130" i="861"/>
  <c r="CY130" i="861"/>
  <c r="CZ130" i="861"/>
  <c r="DA130" i="861"/>
  <c r="DB130" i="861"/>
  <c r="DC130" i="861"/>
  <c r="DD130" i="861"/>
  <c r="DE130" i="861"/>
  <c r="DF130" i="861"/>
  <c r="CX131" i="861"/>
  <c r="CY131" i="861"/>
  <c r="CZ131" i="861"/>
  <c r="DA131" i="861"/>
  <c r="DB131" i="861"/>
  <c r="DC131" i="861"/>
  <c r="DD131" i="861"/>
  <c r="DE131" i="861"/>
  <c r="DF131" i="861"/>
  <c r="CX132" i="861"/>
  <c r="CY132" i="861"/>
  <c r="CZ132" i="861"/>
  <c r="DA132" i="861"/>
  <c r="DB132" i="861"/>
  <c r="DC132" i="861"/>
  <c r="DD132" i="861"/>
  <c r="DE132" i="861"/>
  <c r="DF132" i="861"/>
  <c r="CX133" i="861"/>
  <c r="CY133" i="861"/>
  <c r="CZ133" i="861"/>
  <c r="DA133" i="861"/>
  <c r="DB133" i="861"/>
  <c r="DC133" i="861"/>
  <c r="DD133" i="861"/>
  <c r="DE133" i="861"/>
  <c r="DF133" i="861"/>
  <c r="CX134" i="861"/>
  <c r="CY134" i="861"/>
  <c r="CZ134" i="861"/>
  <c r="DA134" i="861"/>
  <c r="DB134" i="861"/>
  <c r="DC134" i="861"/>
  <c r="DD134" i="861"/>
  <c r="DE134" i="861"/>
  <c r="DF134" i="861"/>
  <c r="CX135" i="861"/>
  <c r="CY135" i="861"/>
  <c r="CZ135" i="861"/>
  <c r="DA135" i="861"/>
  <c r="DB135" i="861"/>
  <c r="DC135" i="861"/>
  <c r="DD135" i="861"/>
  <c r="DE135" i="861"/>
  <c r="DF135" i="861"/>
  <c r="CX136" i="861"/>
  <c r="CY136" i="861"/>
  <c r="CZ136" i="861"/>
  <c r="DA136" i="861"/>
  <c r="DB136" i="861"/>
  <c r="DC136" i="861"/>
  <c r="DD136" i="861"/>
  <c r="DE136" i="861"/>
  <c r="DF136" i="861"/>
  <c r="CU137" i="861"/>
  <c r="CV137" i="861"/>
  <c r="CW137" i="861"/>
  <c r="CX137" i="861"/>
  <c r="CY137" i="861"/>
  <c r="CZ137" i="861"/>
  <c r="DA137" i="861"/>
  <c r="DB137" i="861"/>
  <c r="DC137" i="861"/>
  <c r="DD137" i="861"/>
  <c r="DE137" i="861"/>
  <c r="DF137" i="861"/>
  <c r="CU138" i="861"/>
  <c r="CV138" i="861"/>
  <c r="CW138" i="861"/>
  <c r="CX138" i="861"/>
  <c r="CY138" i="861"/>
  <c r="CZ138" i="861"/>
  <c r="DA138" i="861"/>
  <c r="DB138" i="861"/>
  <c r="DC138" i="861"/>
  <c r="DD138" i="861"/>
  <c r="DE138" i="861"/>
  <c r="DF138" i="861"/>
  <c r="CU139" i="861"/>
  <c r="CV139" i="861"/>
  <c r="CW139" i="861"/>
  <c r="CX139" i="861"/>
  <c r="CY139" i="861"/>
  <c r="CZ139" i="861"/>
  <c r="DA139" i="861"/>
  <c r="DB139" i="861"/>
  <c r="DC139" i="861"/>
  <c r="DD139" i="861"/>
  <c r="DE139" i="861"/>
  <c r="DF139" i="861"/>
  <c r="CU140" i="861"/>
  <c r="CV140" i="861"/>
  <c r="CW140" i="861"/>
  <c r="CX140" i="861"/>
  <c r="CY140" i="861"/>
  <c r="CZ140" i="861"/>
  <c r="DA140" i="861"/>
  <c r="DB140" i="861"/>
  <c r="DC140" i="861"/>
  <c r="DD140" i="861"/>
  <c r="DE140" i="861"/>
  <c r="DF140" i="861"/>
  <c r="CU141" i="861"/>
  <c r="CV141" i="861"/>
  <c r="CW141" i="861"/>
  <c r="CX141" i="861"/>
  <c r="CY141" i="861"/>
  <c r="CZ141" i="861"/>
  <c r="DA141" i="861"/>
  <c r="DB141" i="861"/>
  <c r="DC141" i="861"/>
  <c r="DD141" i="861"/>
  <c r="DE141" i="861"/>
  <c r="DF141" i="861"/>
  <c r="CU142" i="861"/>
  <c r="CV142" i="861"/>
  <c r="CW142" i="861"/>
  <c r="CX142" i="861"/>
  <c r="CY142" i="861"/>
  <c r="CZ142" i="861"/>
  <c r="DA142" i="861"/>
  <c r="DB142" i="861"/>
  <c r="DC142" i="861"/>
  <c r="DD142" i="861"/>
  <c r="DE142" i="861"/>
  <c r="DF142" i="861"/>
  <c r="CU143" i="861"/>
  <c r="CV143" i="861"/>
  <c r="CW143" i="861"/>
  <c r="CX143" i="861"/>
  <c r="CY143" i="861"/>
  <c r="CZ143" i="861"/>
  <c r="DA143" i="861"/>
  <c r="DB143" i="861"/>
  <c r="DC143" i="861"/>
  <c r="DD143" i="861"/>
  <c r="DE143" i="861"/>
  <c r="DF143" i="861"/>
  <c r="CU144" i="861"/>
  <c r="CV144" i="861"/>
  <c r="CW144" i="861"/>
  <c r="CX144" i="861"/>
  <c r="CY144" i="861"/>
  <c r="CZ144" i="861"/>
  <c r="DA144" i="861"/>
  <c r="DB144" i="861"/>
  <c r="DC144" i="861"/>
  <c r="DD144" i="861"/>
  <c r="DE144" i="861"/>
  <c r="DF144" i="861"/>
  <c r="CU145" i="861"/>
  <c r="CV145" i="861"/>
  <c r="CW145" i="861"/>
  <c r="CX145" i="861"/>
  <c r="CY145" i="861"/>
  <c r="CZ145" i="861"/>
  <c r="DA145" i="861"/>
  <c r="DB145" i="861"/>
  <c r="DC145" i="861"/>
  <c r="DD145" i="861"/>
  <c r="DE145" i="861"/>
  <c r="DF145" i="861"/>
  <c r="CU146" i="861"/>
  <c r="CV146" i="861"/>
  <c r="CW146" i="861"/>
  <c r="CX146" i="861"/>
  <c r="CY146" i="861"/>
  <c r="CZ146" i="861"/>
  <c r="DA146" i="861"/>
  <c r="DB146" i="861"/>
  <c r="DC146" i="861"/>
  <c r="DD146" i="861"/>
  <c r="DE146" i="861"/>
  <c r="DF146" i="861"/>
  <c r="CU147" i="861"/>
  <c r="CV147" i="861"/>
  <c r="CW147" i="861"/>
  <c r="CX147" i="861"/>
  <c r="CY147" i="861"/>
  <c r="CZ147" i="861"/>
  <c r="DA147" i="861"/>
  <c r="DB147" i="861"/>
  <c r="DC147" i="861"/>
  <c r="DD147" i="861"/>
  <c r="DE147" i="861"/>
  <c r="DF147" i="861"/>
  <c r="CU148" i="861"/>
  <c r="CV148" i="861"/>
  <c r="CW148" i="861"/>
  <c r="CX148" i="861"/>
  <c r="CY148" i="861"/>
  <c r="CZ148" i="861"/>
  <c r="DA148" i="861"/>
  <c r="DB148" i="861"/>
  <c r="DC148" i="861"/>
  <c r="DD148" i="861"/>
  <c r="DE148" i="861"/>
  <c r="DF148" i="861"/>
  <c r="CU149" i="861"/>
  <c r="CV149" i="861"/>
  <c r="CW149" i="861"/>
  <c r="CX149" i="861"/>
  <c r="CY149" i="861"/>
  <c r="CZ149" i="861"/>
  <c r="DA149" i="861"/>
  <c r="DB149" i="861"/>
  <c r="DC149" i="861"/>
  <c r="DD149" i="861"/>
  <c r="DE149" i="861"/>
  <c r="DF149" i="861"/>
  <c r="CU150" i="861"/>
  <c r="CV150" i="861"/>
  <c r="CW150" i="861"/>
  <c r="CX150" i="861"/>
  <c r="CY150" i="861"/>
  <c r="CZ150" i="861"/>
  <c r="DA150" i="861"/>
  <c r="DB150" i="861"/>
  <c r="DC150" i="861"/>
  <c r="DD150" i="861"/>
  <c r="DE150" i="861"/>
  <c r="DF150" i="861"/>
  <c r="CU151" i="861"/>
  <c r="CV151" i="861"/>
  <c r="CW151" i="861"/>
  <c r="CX151" i="861"/>
  <c r="CY151" i="861"/>
  <c r="CZ151" i="861"/>
  <c r="DA151" i="861"/>
  <c r="DB151" i="861"/>
  <c r="DC151" i="861"/>
  <c r="DD151" i="861"/>
  <c r="DE151" i="861"/>
  <c r="DF151" i="861"/>
  <c r="CU152" i="861"/>
  <c r="CV152" i="861"/>
  <c r="CW152" i="861"/>
  <c r="CX152" i="861"/>
  <c r="CY152" i="861"/>
  <c r="CZ152" i="861"/>
  <c r="DA152" i="861"/>
  <c r="DB152" i="861"/>
  <c r="DC152" i="861"/>
  <c r="DD152" i="861"/>
  <c r="DE152" i="861"/>
  <c r="DF152" i="861"/>
  <c r="CU153" i="861"/>
  <c r="CV153" i="861"/>
  <c r="CW153" i="861"/>
  <c r="CX153" i="861"/>
  <c r="CY153" i="861"/>
  <c r="CZ153" i="861"/>
  <c r="DA153" i="861"/>
  <c r="DB153" i="861"/>
  <c r="DC153" i="861"/>
  <c r="DD153" i="861"/>
  <c r="DE153" i="861"/>
  <c r="DF153" i="861"/>
  <c r="CU154" i="861"/>
  <c r="CV154" i="861"/>
  <c r="CW154" i="861"/>
  <c r="CX154" i="861"/>
  <c r="CY154" i="861"/>
  <c r="CZ154" i="861"/>
  <c r="DA154" i="861"/>
  <c r="DB154" i="861"/>
  <c r="DC154" i="861"/>
  <c r="DD154" i="861"/>
  <c r="DE154" i="861"/>
  <c r="DF154" i="861"/>
  <c r="CU155" i="861"/>
  <c r="CV155" i="861"/>
  <c r="CW155" i="861"/>
  <c r="CX155" i="861"/>
  <c r="CY155" i="861"/>
  <c r="CZ155" i="861"/>
  <c r="DA155" i="861"/>
  <c r="DB155" i="861"/>
  <c r="DC155" i="861"/>
  <c r="DD155" i="861"/>
  <c r="DE155" i="861"/>
  <c r="DF155" i="861"/>
  <c r="CU156" i="861"/>
  <c r="CV156" i="861"/>
  <c r="CW156" i="861"/>
  <c r="CX156" i="861"/>
  <c r="CY156" i="861"/>
  <c r="CZ156" i="861"/>
  <c r="DA156" i="861"/>
  <c r="DB156" i="861"/>
  <c r="DC156" i="861"/>
  <c r="DD156" i="861"/>
  <c r="DE156" i="861"/>
  <c r="DF156" i="861"/>
  <c r="CU157" i="861"/>
  <c r="CV157" i="861"/>
  <c r="CW157" i="861"/>
  <c r="CX157" i="861"/>
  <c r="CY157" i="861"/>
  <c r="CZ157" i="861"/>
  <c r="DA157" i="861"/>
  <c r="DB157" i="861"/>
  <c r="DC157" i="861"/>
  <c r="DD157" i="861"/>
  <c r="DE157" i="861"/>
  <c r="DF157" i="861"/>
  <c r="CU158" i="861"/>
  <c r="CV158" i="861"/>
  <c r="CW158" i="861"/>
  <c r="CX158" i="861"/>
  <c r="CY158" i="861"/>
  <c r="CZ158" i="861"/>
  <c r="DA158" i="861"/>
  <c r="DB158" i="861"/>
  <c r="DC158" i="861"/>
  <c r="DD158" i="861"/>
  <c r="DE158" i="861"/>
  <c r="DF158" i="861"/>
  <c r="CU159" i="861"/>
  <c r="CV159" i="861"/>
  <c r="CW159" i="861"/>
  <c r="CX159" i="861"/>
  <c r="CY159" i="861"/>
  <c r="CZ159" i="861"/>
  <c r="DA159" i="861"/>
  <c r="DB159" i="861"/>
  <c r="DC159" i="861"/>
  <c r="DD159" i="861"/>
  <c r="DE159" i="861"/>
  <c r="DF159" i="861"/>
  <c r="CU160" i="861"/>
  <c r="CV160" i="861"/>
  <c r="CW160" i="861"/>
  <c r="CX160" i="861"/>
  <c r="CY160" i="861"/>
  <c r="CZ160" i="861"/>
  <c r="DA160" i="861"/>
  <c r="DB160" i="861"/>
  <c r="DC160" i="861"/>
  <c r="DD160" i="861"/>
  <c r="DE160" i="861"/>
  <c r="DF160" i="861"/>
  <c r="CU161" i="861"/>
  <c r="CV161" i="861"/>
  <c r="CW161" i="861"/>
  <c r="CX161" i="861"/>
  <c r="CY161" i="861"/>
  <c r="CZ161" i="861"/>
  <c r="DA161" i="861"/>
  <c r="DB161" i="861"/>
  <c r="DC161" i="861"/>
  <c r="DD161" i="861"/>
  <c r="DE161" i="861"/>
  <c r="DF161" i="861"/>
  <c r="CU162" i="861"/>
  <c r="CV162" i="861"/>
  <c r="CW162" i="861"/>
  <c r="CX162" i="861"/>
  <c r="CY162" i="861"/>
  <c r="CZ162" i="861"/>
  <c r="DA162" i="861"/>
  <c r="DB162" i="861"/>
  <c r="DC162" i="861"/>
  <c r="DD162" i="861"/>
  <c r="DE162" i="861"/>
  <c r="DF162" i="861"/>
  <c r="CU163" i="861"/>
  <c r="CV163" i="861"/>
  <c r="CW163" i="861"/>
  <c r="CX163" i="861"/>
  <c r="CY163" i="861"/>
  <c r="CZ163" i="861"/>
  <c r="DA163" i="861"/>
  <c r="DB163" i="861"/>
  <c r="DC163" i="861"/>
  <c r="DD163" i="861"/>
  <c r="DE163" i="861"/>
  <c r="DF163" i="861"/>
  <c r="CU164" i="861"/>
  <c r="CV164" i="861"/>
  <c r="CW164" i="861"/>
  <c r="CX164" i="861"/>
  <c r="CY164" i="861"/>
  <c r="CZ164" i="861"/>
  <c r="DA164" i="861"/>
  <c r="DB164" i="861"/>
  <c r="DC164" i="861"/>
  <c r="DD164" i="861"/>
  <c r="DE164" i="861"/>
  <c r="DF164" i="861"/>
  <c r="CU165" i="861"/>
  <c r="CV165" i="861"/>
  <c r="CW165" i="861"/>
  <c r="CX165" i="861"/>
  <c r="CY165" i="861"/>
  <c r="CZ165" i="861"/>
  <c r="DA165" i="861"/>
  <c r="DB165" i="861"/>
  <c r="DC165" i="861"/>
  <c r="DD165" i="861"/>
  <c r="DE165" i="861"/>
  <c r="DF165" i="861"/>
  <c r="CU166" i="861"/>
  <c r="CV166" i="861"/>
  <c r="CW166" i="861"/>
  <c r="CX166" i="861"/>
  <c r="CY166" i="861"/>
  <c r="CZ166" i="861"/>
  <c r="DA166" i="861"/>
  <c r="DB166" i="861"/>
  <c r="DC166" i="861"/>
  <c r="DD166" i="861"/>
  <c r="DE166" i="861"/>
  <c r="DF166" i="861"/>
  <c r="CU167" i="861"/>
  <c r="CV167" i="861"/>
  <c r="CW167" i="861"/>
  <c r="CX167" i="861"/>
  <c r="CY167" i="861"/>
  <c r="CZ167" i="861"/>
  <c r="DA167" i="861"/>
  <c r="DB167" i="861"/>
  <c r="DC167" i="861"/>
  <c r="DD167" i="861"/>
  <c r="DE167" i="861"/>
  <c r="DF167" i="861"/>
  <c r="CU168" i="861"/>
  <c r="CV168" i="861"/>
  <c r="CW168" i="861"/>
  <c r="CX168" i="861"/>
  <c r="CY168" i="861"/>
  <c r="CZ168" i="861"/>
  <c r="DA168" i="861"/>
  <c r="DB168" i="861"/>
  <c r="DC168" i="861"/>
  <c r="DD168" i="861"/>
  <c r="DE168" i="861"/>
  <c r="DF168" i="861"/>
  <c r="CU169" i="861"/>
  <c r="CV169" i="861"/>
  <c r="CW169" i="861"/>
  <c r="CX169" i="861"/>
  <c r="CY169" i="861"/>
  <c r="CZ169" i="861"/>
  <c r="DA169" i="861"/>
  <c r="DB169" i="861"/>
  <c r="DC169" i="861"/>
  <c r="DD169" i="861"/>
  <c r="DE169" i="861"/>
  <c r="DF169" i="861"/>
  <c r="CU170" i="861"/>
  <c r="CV170" i="861"/>
  <c r="CW170" i="861"/>
  <c r="CX170" i="861"/>
  <c r="CY170" i="861"/>
  <c r="CZ170" i="861"/>
  <c r="DA170" i="861"/>
  <c r="DB170" i="861"/>
  <c r="DC170" i="861"/>
  <c r="DD170" i="861"/>
  <c r="DE170" i="861"/>
  <c r="DF170" i="861"/>
  <c r="CU171" i="861"/>
  <c r="CV171" i="861"/>
  <c r="CW171" i="861"/>
  <c r="CX171" i="861"/>
  <c r="CY171" i="861"/>
  <c r="CZ171" i="861"/>
  <c r="DA171" i="861"/>
  <c r="DB171" i="861"/>
  <c r="DC171" i="861"/>
  <c r="DD171" i="861"/>
  <c r="DE171" i="861"/>
  <c r="DF171" i="861"/>
  <c r="CU172" i="861"/>
  <c r="CV172" i="861"/>
  <c r="CW172" i="861"/>
  <c r="CX172" i="861"/>
  <c r="CY172" i="861"/>
  <c r="CZ172" i="861"/>
  <c r="DA172" i="861"/>
  <c r="DB172" i="861"/>
  <c r="DC172" i="861"/>
  <c r="DD172" i="861"/>
  <c r="DE172" i="861"/>
  <c r="DF172" i="861"/>
  <c r="CU173" i="861"/>
  <c r="CV173" i="861"/>
  <c r="CW173" i="861"/>
  <c r="CX173" i="861"/>
  <c r="CY173" i="861"/>
  <c r="CZ173" i="861"/>
  <c r="DA173" i="861"/>
  <c r="DB173" i="861"/>
  <c r="DC173" i="861"/>
  <c r="DD173" i="861"/>
  <c r="DE173" i="861"/>
  <c r="DF173" i="861"/>
  <c r="CU174" i="861"/>
  <c r="CV174" i="861"/>
  <c r="CW174" i="861"/>
  <c r="CX174" i="861"/>
  <c r="CY174" i="861"/>
  <c r="CZ174" i="861"/>
  <c r="DA174" i="861"/>
  <c r="DB174" i="861"/>
  <c r="DC174" i="861"/>
  <c r="DD174" i="861"/>
  <c r="DE174" i="861"/>
  <c r="DF174" i="861"/>
  <c r="CU175" i="861"/>
  <c r="CV175" i="861"/>
  <c r="CW175" i="861"/>
  <c r="CX175" i="861"/>
  <c r="CY175" i="861"/>
  <c r="CZ175" i="861"/>
  <c r="DA175" i="861"/>
  <c r="DB175" i="861"/>
  <c r="DC175" i="861"/>
  <c r="DD175" i="861"/>
  <c r="DE175" i="861"/>
  <c r="DF175" i="861"/>
  <c r="CU176" i="861"/>
  <c r="CV176" i="861"/>
  <c r="CW176" i="861"/>
  <c r="CX176" i="861"/>
  <c r="CY176" i="861"/>
  <c r="CZ176" i="861"/>
  <c r="DA176" i="861"/>
  <c r="DB176" i="861"/>
  <c r="DC176" i="861"/>
  <c r="DD176" i="861"/>
  <c r="DE176" i="861"/>
  <c r="DF176" i="861"/>
  <c r="CU177" i="861"/>
  <c r="CV177" i="861"/>
  <c r="CW177" i="861"/>
  <c r="CX177" i="861"/>
  <c r="CY177" i="861"/>
  <c r="CZ177" i="861"/>
  <c r="DA177" i="861"/>
  <c r="DB177" i="861"/>
  <c r="DC177" i="861"/>
  <c r="DD177" i="861"/>
  <c r="DE177" i="861"/>
  <c r="DF177" i="861"/>
  <c r="CU178" i="861"/>
  <c r="CV178" i="861"/>
  <c r="CW178" i="861"/>
  <c r="CX178" i="861"/>
  <c r="CY178" i="861"/>
  <c r="CZ178" i="861"/>
  <c r="DA178" i="861"/>
  <c r="DB178" i="861"/>
  <c r="DC178" i="861"/>
  <c r="DD178" i="861"/>
  <c r="DE178" i="861"/>
  <c r="DF178" i="861"/>
  <c r="CU179" i="861"/>
  <c r="CV179" i="861"/>
  <c r="CW179" i="861"/>
  <c r="CX179" i="861"/>
  <c r="CY179" i="861"/>
  <c r="CZ179" i="861"/>
  <c r="DA179" i="861"/>
  <c r="DB179" i="861"/>
  <c r="DC179" i="861"/>
  <c r="DD179" i="861"/>
  <c r="DE179" i="861"/>
  <c r="DF179" i="861"/>
  <c r="CU180" i="861"/>
  <c r="CV180" i="861"/>
  <c r="CW180" i="861"/>
  <c r="CX180" i="861"/>
  <c r="CY180" i="861"/>
  <c r="CZ180" i="861"/>
  <c r="DA180" i="861"/>
  <c r="DB180" i="861"/>
  <c r="DC180" i="861"/>
  <c r="DD180" i="861"/>
  <c r="DE180" i="861"/>
  <c r="DF180" i="861"/>
  <c r="CU181" i="861"/>
  <c r="CV181" i="861"/>
  <c r="CW181" i="861"/>
  <c r="CX181" i="861"/>
  <c r="CY181" i="861"/>
  <c r="CZ181" i="861"/>
  <c r="DA181" i="861"/>
  <c r="DB181" i="861"/>
  <c r="DC181" i="861"/>
  <c r="DD181" i="861"/>
  <c r="DE181" i="861"/>
  <c r="DF181" i="861"/>
  <c r="CU182" i="861"/>
  <c r="CV182" i="861"/>
  <c r="CW182" i="861"/>
  <c r="CX182" i="861"/>
  <c r="CY182" i="861"/>
  <c r="CZ182" i="861"/>
  <c r="DA182" i="861"/>
  <c r="DB182" i="861"/>
  <c r="DC182" i="861"/>
  <c r="DD182" i="861"/>
  <c r="DE182" i="861"/>
  <c r="DF182" i="861"/>
  <c r="CU183" i="861"/>
  <c r="CV183" i="861"/>
  <c r="CW183" i="861"/>
  <c r="CX183" i="861"/>
  <c r="CY183" i="861"/>
  <c r="CZ183" i="861"/>
  <c r="DA183" i="861"/>
  <c r="DB183" i="861"/>
  <c r="DC183" i="861"/>
  <c r="DD183" i="861"/>
  <c r="DE183" i="861"/>
  <c r="DF183" i="861"/>
  <c r="CU184" i="861"/>
  <c r="CV184" i="861"/>
  <c r="CW184" i="861"/>
  <c r="CX184" i="861"/>
  <c r="CY184" i="861"/>
  <c r="CZ184" i="861"/>
  <c r="DA184" i="861"/>
  <c r="DB184" i="861"/>
  <c r="DC184" i="861"/>
  <c r="DD184" i="861"/>
  <c r="DE184" i="861"/>
  <c r="DF184" i="861"/>
  <c r="CU185" i="861"/>
  <c r="CV185" i="861"/>
  <c r="CW185" i="861"/>
  <c r="CX185" i="861"/>
  <c r="CY185" i="861"/>
  <c r="CZ185" i="861"/>
  <c r="DA185" i="861"/>
  <c r="DB185" i="861"/>
  <c r="DC185" i="861"/>
  <c r="DD185" i="861"/>
  <c r="DE185" i="861"/>
  <c r="DF185" i="861"/>
  <c r="CU186" i="861"/>
  <c r="CV186" i="861"/>
  <c r="CW186" i="861"/>
  <c r="CX186" i="861"/>
  <c r="CY186" i="861"/>
  <c r="CZ186" i="861"/>
  <c r="DA186" i="861"/>
  <c r="DB186" i="861"/>
  <c r="DC186" i="861"/>
  <c r="DD186" i="861"/>
  <c r="DE186" i="861"/>
  <c r="DF186" i="861"/>
  <c r="CU187" i="861"/>
  <c r="CV187" i="861"/>
  <c r="CW187" i="861"/>
  <c r="CX187" i="861"/>
  <c r="CY187" i="861"/>
  <c r="CZ187" i="861"/>
  <c r="DA187" i="861"/>
  <c r="DB187" i="861"/>
  <c r="DC187" i="861"/>
  <c r="DD187" i="861"/>
  <c r="DE187" i="861"/>
  <c r="DF187" i="861"/>
  <c r="CU188" i="861"/>
  <c r="CV188" i="861"/>
  <c r="CW188" i="861"/>
  <c r="CX188" i="861"/>
  <c r="CY188" i="861"/>
  <c r="CZ188" i="861"/>
  <c r="DA188" i="861"/>
  <c r="DB188" i="861"/>
  <c r="DC188" i="861"/>
  <c r="DD188" i="861"/>
  <c r="DE188" i="861"/>
  <c r="DF188" i="861"/>
  <c r="CU189" i="861"/>
  <c r="CV189" i="861"/>
  <c r="CW189" i="861"/>
  <c r="CX189" i="861"/>
  <c r="CY189" i="861"/>
  <c r="CZ189" i="861"/>
  <c r="DA189" i="861"/>
  <c r="DB189" i="861"/>
  <c r="DC189" i="861"/>
  <c r="DD189" i="861"/>
  <c r="DE189" i="861"/>
  <c r="DF189" i="861"/>
  <c r="CU190" i="861"/>
  <c r="CV190" i="861"/>
  <c r="CW190" i="861"/>
  <c r="CX190" i="861"/>
  <c r="CY190" i="861"/>
  <c r="CZ190" i="861"/>
  <c r="DA190" i="861"/>
  <c r="DB190" i="861"/>
  <c r="DC190" i="861"/>
  <c r="DD190" i="861"/>
  <c r="DE190" i="861"/>
  <c r="DF190" i="861"/>
  <c r="CU191" i="861"/>
  <c r="CV191" i="861"/>
  <c r="CW191" i="861"/>
  <c r="CX191" i="861"/>
  <c r="CY191" i="861"/>
  <c r="CZ191" i="861"/>
  <c r="DA191" i="861"/>
  <c r="DB191" i="861"/>
  <c r="DC191" i="861"/>
  <c r="DD191" i="861"/>
  <c r="DE191" i="861"/>
  <c r="DF191" i="861"/>
  <c r="CU192" i="861"/>
  <c r="CV192" i="861"/>
  <c r="CW192" i="861"/>
  <c r="CX192" i="861"/>
  <c r="CY192" i="861"/>
  <c r="CZ192" i="861"/>
  <c r="DA192" i="861"/>
  <c r="DB192" i="861"/>
  <c r="DC192" i="861"/>
  <c r="DD192" i="861"/>
  <c r="DE192" i="861"/>
  <c r="DF192" i="861"/>
  <c r="CU193" i="861"/>
  <c r="CV193" i="861"/>
  <c r="CW193" i="861"/>
  <c r="CX193" i="861"/>
  <c r="CY193" i="861"/>
  <c r="CZ193" i="861"/>
  <c r="DA193" i="861"/>
  <c r="DB193" i="861"/>
  <c r="DC193" i="861"/>
  <c r="DD193" i="861"/>
  <c r="DE193" i="861"/>
  <c r="DF193" i="861"/>
  <c r="CU194" i="861"/>
  <c r="CV194" i="861"/>
  <c r="CW194" i="861"/>
  <c r="CX194" i="861"/>
  <c r="CY194" i="861"/>
  <c r="CZ194" i="861"/>
  <c r="DA194" i="861"/>
  <c r="DB194" i="861"/>
  <c r="DC194" i="861"/>
  <c r="DD194" i="861"/>
  <c r="DE194" i="861"/>
  <c r="DF194" i="861"/>
  <c r="CU195" i="861"/>
  <c r="CV195" i="861"/>
  <c r="CW195" i="861"/>
  <c r="CX195" i="861"/>
  <c r="CY195" i="861"/>
  <c r="CZ195" i="861"/>
  <c r="DA195" i="861"/>
  <c r="DB195" i="861"/>
  <c r="DC195" i="861"/>
  <c r="DD195" i="861"/>
  <c r="DE195" i="861"/>
  <c r="DF195" i="861"/>
  <c r="CU196" i="861"/>
  <c r="CV196" i="861"/>
  <c r="CW196" i="861"/>
  <c r="CX196" i="861"/>
  <c r="CY196" i="861"/>
  <c r="CZ196" i="861"/>
  <c r="DA196" i="861"/>
  <c r="DB196" i="861"/>
  <c r="DC196" i="861"/>
  <c r="DD196" i="861"/>
  <c r="DE196" i="861"/>
  <c r="DF196" i="861"/>
  <c r="CU197" i="861"/>
  <c r="CV197" i="861"/>
  <c r="CW197" i="861"/>
  <c r="CX197" i="861"/>
  <c r="CY197" i="861"/>
  <c r="CZ197" i="861"/>
  <c r="DA197" i="861"/>
  <c r="DB197" i="861"/>
  <c r="DC197" i="861"/>
  <c r="DD197" i="861"/>
  <c r="DE197" i="861"/>
  <c r="DF197" i="861"/>
  <c r="CU198" i="861"/>
  <c r="CV198" i="861"/>
  <c r="CW198" i="861"/>
  <c r="CX198" i="861"/>
  <c r="CY198" i="861"/>
  <c r="CZ198" i="861"/>
  <c r="DA198" i="861"/>
  <c r="DB198" i="861"/>
  <c r="DC198" i="861"/>
  <c r="DD198" i="861"/>
  <c r="DE198" i="861"/>
  <c r="DF198" i="861"/>
  <c r="CU199" i="861"/>
  <c r="CV199" i="861"/>
  <c r="CW199" i="861"/>
  <c r="CX199" i="861"/>
  <c r="CY199" i="861"/>
  <c r="CZ199" i="861"/>
  <c r="DA199" i="861"/>
  <c r="DB199" i="861"/>
  <c r="DC199" i="861"/>
  <c r="DD199" i="861"/>
  <c r="DE199" i="861"/>
  <c r="DF199" i="861"/>
  <c r="CU200" i="861"/>
  <c r="CV200" i="861"/>
  <c r="CW200" i="861"/>
  <c r="CX200" i="861"/>
  <c r="CY200" i="861"/>
  <c r="CZ200" i="861"/>
  <c r="DA200" i="861"/>
  <c r="DB200" i="861"/>
  <c r="DC200" i="861"/>
  <c r="DD200" i="861"/>
  <c r="DE200" i="861"/>
  <c r="DF200" i="861"/>
  <c r="CU201" i="861"/>
  <c r="CV201" i="861"/>
  <c r="CW201" i="861"/>
  <c r="CX201" i="861"/>
  <c r="CY201" i="861"/>
  <c r="CZ201" i="861"/>
  <c r="DA201" i="861"/>
  <c r="DB201" i="861"/>
  <c r="DC201" i="861"/>
  <c r="DD201" i="861"/>
  <c r="DE201" i="861"/>
  <c r="DF201" i="861"/>
  <c r="CU202" i="861"/>
  <c r="CV202" i="861"/>
  <c r="CW202" i="861"/>
  <c r="CX202" i="861"/>
  <c r="CY202" i="861"/>
  <c r="CZ202" i="861"/>
  <c r="DA202" i="861"/>
  <c r="DB202" i="861"/>
  <c r="DC202" i="861"/>
  <c r="DD202" i="861"/>
  <c r="DE202" i="861"/>
  <c r="DF202" i="861"/>
  <c r="CU203" i="861"/>
  <c r="CV203" i="861"/>
  <c r="CW203" i="861"/>
  <c r="CX203" i="861"/>
  <c r="CY203" i="861"/>
  <c r="CZ203" i="861"/>
  <c r="DA203" i="861"/>
  <c r="DB203" i="861"/>
  <c r="DC203" i="861"/>
  <c r="DD203" i="861"/>
  <c r="DE203" i="861"/>
  <c r="DF203" i="861"/>
  <c r="CU204" i="861"/>
  <c r="CV204" i="861"/>
  <c r="CW204" i="861"/>
  <c r="CX204" i="861"/>
  <c r="CY204" i="861"/>
  <c r="CZ204" i="861"/>
  <c r="DA204" i="861"/>
  <c r="DB204" i="861"/>
  <c r="DC204" i="861"/>
  <c r="DD204" i="861"/>
  <c r="DE204" i="861"/>
  <c r="DF204" i="861"/>
  <c r="CU205" i="861"/>
  <c r="CV205" i="861"/>
  <c r="CW205" i="861"/>
  <c r="CX205" i="861"/>
  <c r="CY205" i="861"/>
  <c r="CZ205" i="861"/>
  <c r="DA205" i="861"/>
  <c r="DB205" i="861"/>
  <c r="DC205" i="861"/>
  <c r="DD205" i="861"/>
  <c r="DE205" i="861"/>
  <c r="DF205" i="861"/>
  <c r="CU206" i="861"/>
  <c r="CV206" i="861"/>
  <c r="CW206" i="861"/>
  <c r="CX206" i="861"/>
  <c r="CY206" i="861"/>
  <c r="CZ206" i="861"/>
  <c r="DA206" i="861"/>
  <c r="DB206" i="861"/>
  <c r="DC206" i="861"/>
  <c r="DD206" i="861"/>
  <c r="DE206" i="861"/>
  <c r="DF206" i="861"/>
  <c r="CU207" i="861"/>
  <c r="CV207" i="861"/>
  <c r="CW207" i="861"/>
  <c r="CX207" i="861"/>
  <c r="CY207" i="861"/>
  <c r="CZ207" i="861"/>
  <c r="DA207" i="861"/>
  <c r="DB207" i="861"/>
  <c r="DC207" i="861"/>
  <c r="DD207" i="861"/>
  <c r="DE207" i="861"/>
  <c r="DF207" i="861"/>
  <c r="CU208" i="861"/>
  <c r="CV208" i="861"/>
  <c r="CW208" i="861"/>
  <c r="CX208" i="861"/>
  <c r="CY208" i="861"/>
  <c r="CZ208" i="861"/>
  <c r="DA208" i="861"/>
  <c r="DB208" i="861"/>
  <c r="DC208" i="861"/>
  <c r="DD208" i="861"/>
  <c r="DE208" i="861"/>
  <c r="DF208" i="861"/>
  <c r="CU209" i="861"/>
  <c r="CV209" i="861"/>
  <c r="CW209" i="861"/>
  <c r="CX209" i="861"/>
  <c r="CY209" i="861"/>
  <c r="CZ209" i="861"/>
  <c r="DA209" i="861"/>
  <c r="DB209" i="861"/>
  <c r="DC209" i="861"/>
  <c r="DD209" i="861"/>
  <c r="DE209" i="861"/>
  <c r="DF209" i="861"/>
  <c r="CU210" i="861"/>
  <c r="CV210" i="861"/>
  <c r="CW210" i="861"/>
  <c r="CX210" i="861"/>
  <c r="CY210" i="861"/>
  <c r="CZ210" i="861"/>
  <c r="DA210" i="861"/>
  <c r="DB210" i="861"/>
  <c r="DC210" i="861"/>
  <c r="DD210" i="861"/>
  <c r="DE210" i="861"/>
  <c r="DF210" i="861"/>
  <c r="CU211" i="861"/>
  <c r="CV211" i="861"/>
  <c r="CW211" i="861"/>
  <c r="CX211" i="861"/>
  <c r="CY211" i="861"/>
  <c r="CZ211" i="861"/>
  <c r="DA211" i="861"/>
  <c r="DB211" i="861"/>
  <c r="DC211" i="861"/>
  <c r="DD211" i="861"/>
  <c r="DE211" i="861"/>
  <c r="DF211" i="861"/>
  <c r="CU212" i="861"/>
  <c r="CV212" i="861"/>
  <c r="CW212" i="861"/>
  <c r="CX212" i="861"/>
  <c r="CY212" i="861"/>
  <c r="CZ212" i="861"/>
  <c r="DA212" i="861"/>
  <c r="DB212" i="861"/>
  <c r="DC212" i="861"/>
  <c r="DD212" i="861"/>
  <c r="DE212" i="861"/>
  <c r="DF212" i="861"/>
  <c r="CU213" i="861"/>
  <c r="CV213" i="861"/>
  <c r="CW213" i="861"/>
  <c r="CX213" i="861"/>
  <c r="CY213" i="861"/>
  <c r="CZ213" i="861"/>
  <c r="DA213" i="861"/>
  <c r="DB213" i="861"/>
  <c r="DC213" i="861"/>
  <c r="DD213" i="861"/>
  <c r="DE213" i="861"/>
  <c r="DF213" i="861"/>
  <c r="CU214" i="861"/>
  <c r="CV214" i="861"/>
  <c r="CW214" i="861"/>
  <c r="CX214" i="861"/>
  <c r="CY214" i="861"/>
  <c r="CZ214" i="861"/>
  <c r="DA214" i="861"/>
  <c r="DB214" i="861"/>
  <c r="DC214" i="861"/>
  <c r="DD214" i="861"/>
  <c r="DE214" i="861"/>
  <c r="DF214" i="861"/>
  <c r="CU215" i="861"/>
  <c r="CV215" i="861"/>
  <c r="CW215" i="861"/>
  <c r="CX215" i="861"/>
  <c r="CY215" i="861"/>
  <c r="CZ215" i="861"/>
  <c r="DA215" i="861"/>
  <c r="DB215" i="861"/>
  <c r="DC215" i="861"/>
  <c r="DD215" i="861"/>
  <c r="DE215" i="861"/>
  <c r="DF215" i="861"/>
  <c r="CU216" i="861"/>
  <c r="CV216" i="861"/>
  <c r="CW216" i="861"/>
  <c r="CX216" i="861"/>
  <c r="CY216" i="861"/>
  <c r="CZ216" i="861"/>
  <c r="DA216" i="861"/>
  <c r="DB216" i="861"/>
  <c r="DC216" i="861"/>
  <c r="DD216" i="861"/>
  <c r="DE216" i="861"/>
  <c r="DF216" i="861"/>
  <c r="CU217" i="861"/>
  <c r="CV217" i="861"/>
  <c r="CW217" i="861"/>
  <c r="CX217" i="861"/>
  <c r="CY217" i="861"/>
  <c r="CZ217" i="861"/>
  <c r="DA217" i="861"/>
  <c r="DB217" i="861"/>
  <c r="DC217" i="861"/>
  <c r="DD217" i="861"/>
  <c r="DE217" i="861"/>
  <c r="DF217" i="861"/>
  <c r="CU218" i="861"/>
  <c r="CV218" i="861"/>
  <c r="CW218" i="861"/>
  <c r="CX218" i="861"/>
  <c r="CY218" i="861"/>
  <c r="CZ218" i="861"/>
  <c r="DA218" i="861"/>
  <c r="DB218" i="861"/>
  <c r="DC218" i="861"/>
  <c r="DD218" i="861"/>
  <c r="DE218" i="861"/>
  <c r="DF218" i="861"/>
  <c r="CU219" i="861"/>
  <c r="CV219" i="861"/>
  <c r="CW219" i="861"/>
  <c r="CX219" i="861"/>
  <c r="CY219" i="861"/>
  <c r="CZ219" i="861"/>
  <c r="DA219" i="861"/>
  <c r="DB219" i="861"/>
  <c r="DC219" i="861"/>
  <c r="DD219" i="861"/>
  <c r="DE219" i="861"/>
  <c r="DF219" i="861"/>
  <c r="CU220" i="861"/>
  <c r="CV220" i="861"/>
  <c r="CW220" i="861"/>
  <c r="CX220" i="861"/>
  <c r="CY220" i="861"/>
  <c r="CZ220" i="861"/>
  <c r="DA220" i="861"/>
  <c r="DB220" i="861"/>
  <c r="DC220" i="861"/>
  <c r="DD220" i="861"/>
  <c r="DE220" i="861"/>
  <c r="DF220" i="861"/>
  <c r="CU221" i="861"/>
  <c r="CV221" i="861"/>
  <c r="CW221" i="861"/>
  <c r="CX221" i="861"/>
  <c r="CY221" i="861"/>
  <c r="CZ221" i="861"/>
  <c r="DA221" i="861"/>
  <c r="DB221" i="861"/>
  <c r="DC221" i="861"/>
  <c r="DD221" i="861"/>
  <c r="DE221" i="861"/>
  <c r="DF221" i="861"/>
  <c r="CU222" i="861"/>
  <c r="CV222" i="861"/>
  <c r="CW222" i="861"/>
  <c r="CX222" i="861"/>
  <c r="CY222" i="861"/>
  <c r="CZ222" i="861"/>
  <c r="DA222" i="861"/>
  <c r="DB222" i="861"/>
  <c r="DC222" i="861"/>
  <c r="DD222" i="861"/>
  <c r="DE222" i="861"/>
  <c r="DF222" i="861"/>
  <c r="CU223" i="861"/>
  <c r="CV223" i="861"/>
  <c r="CW223" i="861"/>
  <c r="CX223" i="861"/>
  <c r="CY223" i="861"/>
  <c r="CZ223" i="861"/>
  <c r="DA223" i="861"/>
  <c r="DB223" i="861"/>
  <c r="DC223" i="861"/>
  <c r="DD223" i="861"/>
  <c r="DE223" i="861"/>
  <c r="DF223" i="861"/>
  <c r="CU224" i="861"/>
  <c r="CV224" i="861"/>
  <c r="CW224" i="861"/>
  <c r="CX224" i="861"/>
  <c r="CY224" i="861"/>
  <c r="CZ224" i="861"/>
  <c r="DA224" i="861"/>
  <c r="DB224" i="861"/>
  <c r="DC224" i="861"/>
  <c r="DD224" i="861"/>
  <c r="DE224" i="861"/>
  <c r="DF224" i="861"/>
  <c r="CU225" i="861"/>
  <c r="CV225" i="861"/>
  <c r="CW225" i="861"/>
  <c r="CX225" i="861"/>
  <c r="CY225" i="861"/>
  <c r="CZ225" i="861"/>
  <c r="DA225" i="861"/>
  <c r="DB225" i="861"/>
  <c r="DC225" i="861"/>
  <c r="DD225" i="861"/>
  <c r="DE225" i="861"/>
  <c r="DF225" i="861"/>
  <c r="CU226" i="861"/>
  <c r="CV226" i="861"/>
  <c r="CW226" i="861"/>
  <c r="CX226" i="861"/>
  <c r="CY226" i="861"/>
  <c r="CZ226" i="861"/>
  <c r="DA226" i="861"/>
  <c r="DB226" i="861"/>
  <c r="DC226" i="861"/>
  <c r="DD226" i="861"/>
  <c r="DE226" i="861"/>
  <c r="DF226" i="861"/>
  <c r="CU227" i="861"/>
  <c r="CV227" i="861"/>
  <c r="CW227" i="861"/>
  <c r="CX227" i="861"/>
  <c r="CY227" i="861"/>
  <c r="CZ227" i="861"/>
  <c r="DA227" i="861"/>
  <c r="DB227" i="861"/>
  <c r="DC227" i="861"/>
  <c r="DD227" i="861"/>
  <c r="DE227" i="861"/>
  <c r="DF227" i="861"/>
  <c r="CU228" i="861"/>
  <c r="CV228" i="861"/>
  <c r="CW228" i="861"/>
  <c r="CX228" i="861"/>
  <c r="CY228" i="861"/>
  <c r="CZ228" i="861"/>
  <c r="DA228" i="861"/>
  <c r="DB228" i="861"/>
  <c r="DC228" i="861"/>
  <c r="DD228" i="861"/>
  <c r="DE228" i="861"/>
  <c r="DF228" i="861"/>
  <c r="CU229" i="861"/>
  <c r="CV229" i="861"/>
  <c r="CW229" i="861"/>
  <c r="CX229" i="861"/>
  <c r="CY229" i="861"/>
  <c r="CZ229" i="861"/>
  <c r="DA229" i="861"/>
  <c r="DB229" i="861"/>
  <c r="DC229" i="861"/>
  <c r="DD229" i="861"/>
  <c r="DE229" i="861"/>
  <c r="DF229" i="861"/>
  <c r="CU230" i="861"/>
  <c r="CV230" i="861"/>
  <c r="CW230" i="861"/>
  <c r="CX230" i="861"/>
  <c r="CY230" i="861"/>
  <c r="CZ230" i="861"/>
  <c r="DA230" i="861"/>
  <c r="DB230" i="861"/>
  <c r="DC230" i="861"/>
  <c r="DD230" i="861"/>
  <c r="DE230" i="861"/>
  <c r="DF230" i="861"/>
  <c r="CU231" i="861"/>
  <c r="CV231" i="861"/>
  <c r="CW231" i="861"/>
  <c r="CX231" i="861"/>
  <c r="CY231" i="861"/>
  <c r="CZ231" i="861"/>
  <c r="DA231" i="861"/>
  <c r="DB231" i="861"/>
  <c r="DC231" i="861"/>
  <c r="DD231" i="861"/>
  <c r="DE231" i="861"/>
  <c r="DF231" i="861"/>
  <c r="CU232" i="861"/>
  <c r="CV232" i="861"/>
  <c r="CW232" i="861"/>
  <c r="CX232" i="861"/>
  <c r="CY232" i="861"/>
  <c r="CZ232" i="861"/>
  <c r="DA232" i="861"/>
  <c r="DB232" i="861"/>
  <c r="DC232" i="861"/>
  <c r="DD232" i="861"/>
  <c r="DE232" i="861"/>
  <c r="DF232" i="861"/>
  <c r="CU233" i="861"/>
  <c r="CV233" i="861"/>
  <c r="CW233" i="861"/>
  <c r="CX233" i="861"/>
  <c r="CY233" i="861"/>
  <c r="CZ233" i="861"/>
  <c r="DA233" i="861"/>
  <c r="DB233" i="861"/>
  <c r="DC233" i="861"/>
  <c r="DD233" i="861"/>
  <c r="DE233" i="861"/>
  <c r="DF233" i="861"/>
  <c r="CU234" i="861"/>
  <c r="CV234" i="861"/>
  <c r="CW234" i="861"/>
  <c r="CX234" i="861"/>
  <c r="CY234" i="861"/>
  <c r="CZ234" i="861"/>
  <c r="DA234" i="861"/>
  <c r="DB234" i="861"/>
  <c r="DC234" i="861"/>
  <c r="DD234" i="861"/>
  <c r="DE234" i="861"/>
  <c r="DF234" i="861"/>
  <c r="CU235" i="861"/>
  <c r="CV235" i="861"/>
  <c r="CW235" i="861"/>
  <c r="CX235" i="861"/>
  <c r="CY235" i="861"/>
  <c r="CZ235" i="861"/>
  <c r="DA235" i="861"/>
  <c r="DB235" i="861"/>
  <c r="DC235" i="861"/>
  <c r="DD235" i="861"/>
  <c r="DE235" i="861"/>
  <c r="DF235" i="861"/>
  <c r="CU236" i="861"/>
  <c r="CV236" i="861"/>
  <c r="CW236" i="861"/>
  <c r="CX236" i="861"/>
  <c r="CY236" i="861"/>
  <c r="CZ236" i="861"/>
  <c r="DA236" i="861"/>
  <c r="DB236" i="861"/>
  <c r="DC236" i="861"/>
  <c r="DD236" i="861"/>
  <c r="DE236" i="861"/>
  <c r="DF236" i="861"/>
  <c r="CU237" i="861"/>
  <c r="CV237" i="861"/>
  <c r="CW237" i="861"/>
  <c r="CX237" i="861"/>
  <c r="CY237" i="861"/>
  <c r="CZ237" i="861"/>
  <c r="DA237" i="861"/>
  <c r="DB237" i="861"/>
  <c r="DC237" i="861"/>
  <c r="DD237" i="861"/>
  <c r="DE237" i="861"/>
  <c r="DF237" i="861"/>
  <c r="CU238" i="861"/>
  <c r="CV238" i="861"/>
  <c r="CW238" i="861"/>
  <c r="CX238" i="861"/>
  <c r="CY238" i="861"/>
  <c r="CZ238" i="861"/>
  <c r="DA238" i="861"/>
  <c r="DB238" i="861"/>
  <c r="DC238" i="861"/>
  <c r="DD238" i="861"/>
  <c r="DE238" i="861"/>
  <c r="DF238" i="861"/>
  <c r="CU239" i="861"/>
  <c r="CV239" i="861"/>
  <c r="CW239" i="861"/>
  <c r="CX239" i="861"/>
  <c r="CY239" i="861"/>
  <c r="CZ239" i="861"/>
  <c r="DA239" i="861"/>
  <c r="DB239" i="861"/>
  <c r="DC239" i="861"/>
  <c r="DD239" i="861"/>
  <c r="DE239" i="861"/>
  <c r="DF239" i="861"/>
  <c r="CU240" i="861"/>
  <c r="CV240" i="861"/>
  <c r="CW240" i="861"/>
  <c r="CX240" i="861"/>
  <c r="CY240" i="861"/>
  <c r="CZ240" i="861"/>
  <c r="DA240" i="861"/>
  <c r="DB240" i="861"/>
  <c r="DC240" i="861"/>
  <c r="DD240" i="861"/>
  <c r="DE240" i="861"/>
  <c r="DF240" i="861"/>
  <c r="CU241" i="861"/>
  <c r="CV241" i="861"/>
  <c r="CW241" i="861"/>
  <c r="CX241" i="861"/>
  <c r="CY241" i="861"/>
  <c r="CZ241" i="861"/>
  <c r="DA241" i="861"/>
  <c r="DB241" i="861"/>
  <c r="DC241" i="861"/>
  <c r="DD241" i="861"/>
  <c r="DE241" i="861"/>
  <c r="DF241" i="861"/>
  <c r="CU242" i="861"/>
  <c r="CV242" i="861"/>
  <c r="CW242" i="861"/>
  <c r="CX242" i="861"/>
  <c r="CY242" i="861"/>
  <c r="CZ242" i="861"/>
  <c r="DA242" i="861"/>
  <c r="DB242" i="861"/>
  <c r="DC242" i="861"/>
  <c r="DD242" i="861"/>
  <c r="DE242" i="861"/>
  <c r="DF242" i="861"/>
  <c r="CU243" i="861"/>
  <c r="CV243" i="861"/>
  <c r="CW243" i="861"/>
  <c r="CX243" i="861"/>
  <c r="CY243" i="861"/>
  <c r="CZ243" i="861"/>
  <c r="DA243" i="861"/>
  <c r="DB243" i="861"/>
  <c r="DC243" i="861"/>
  <c r="DD243" i="861"/>
  <c r="DE243" i="861"/>
  <c r="DF243" i="861"/>
  <c r="CU244" i="861"/>
  <c r="CV244" i="861"/>
  <c r="CW244" i="861"/>
  <c r="CX244" i="861"/>
  <c r="CY244" i="861"/>
  <c r="CZ244" i="861"/>
  <c r="DA244" i="861"/>
  <c r="DB244" i="861"/>
  <c r="DC244" i="861"/>
  <c r="DD244" i="861"/>
  <c r="DE244" i="861"/>
  <c r="DF244" i="861"/>
  <c r="CU245" i="861"/>
  <c r="CV245" i="861"/>
  <c r="CW245" i="861"/>
  <c r="CX245" i="861"/>
  <c r="CY245" i="861"/>
  <c r="CZ245" i="861"/>
  <c r="DA245" i="861"/>
  <c r="DB245" i="861"/>
  <c r="DC245" i="861"/>
  <c r="DD245" i="861"/>
  <c r="DE245" i="861"/>
  <c r="DF245" i="861"/>
  <c r="CU246" i="861"/>
  <c r="CV246" i="861"/>
  <c r="CW246" i="861"/>
  <c r="CX246" i="861"/>
  <c r="CY246" i="861"/>
  <c r="CZ246" i="861"/>
  <c r="DA246" i="861"/>
  <c r="DB246" i="861"/>
  <c r="DC246" i="861"/>
  <c r="DD246" i="861"/>
  <c r="DE246" i="861"/>
  <c r="DF246" i="861"/>
  <c r="CU247" i="861"/>
  <c r="CV247" i="861"/>
  <c r="CW247" i="861"/>
  <c r="CX247" i="861"/>
  <c r="CY247" i="861"/>
  <c r="CZ247" i="861"/>
  <c r="DA247" i="861"/>
  <c r="DB247" i="861"/>
  <c r="DC247" i="861"/>
  <c r="DD247" i="861"/>
  <c r="DE247" i="861"/>
  <c r="DF247" i="861"/>
  <c r="CU248" i="861"/>
  <c r="CV248" i="861"/>
  <c r="CW248" i="861"/>
  <c r="CX248" i="861"/>
  <c r="CY248" i="861"/>
  <c r="CZ248" i="861"/>
  <c r="DA248" i="861"/>
  <c r="DB248" i="861"/>
  <c r="DC248" i="861"/>
  <c r="DD248" i="861"/>
  <c r="DE248" i="861"/>
  <c r="DF248" i="861"/>
  <c r="CU249" i="861"/>
  <c r="CV249" i="861"/>
  <c r="CW249" i="861"/>
  <c r="CX249" i="861"/>
  <c r="CY249" i="861"/>
  <c r="CZ249" i="861"/>
  <c r="DA249" i="861"/>
  <c r="DB249" i="861"/>
  <c r="DC249" i="861"/>
  <c r="DD249" i="861"/>
  <c r="DE249" i="861"/>
  <c r="DF249" i="861"/>
  <c r="CU250" i="861"/>
  <c r="CV250" i="861"/>
  <c r="CW250" i="861"/>
  <c r="CX250" i="861"/>
  <c r="CY250" i="861"/>
  <c r="CZ250" i="861"/>
  <c r="DA250" i="861"/>
  <c r="DB250" i="861"/>
  <c r="DC250" i="861"/>
  <c r="DD250" i="861"/>
  <c r="DE250" i="861"/>
  <c r="DF250" i="861"/>
  <c r="CU251" i="861"/>
  <c r="CV251" i="861"/>
  <c r="CW251" i="861"/>
  <c r="CX251" i="861"/>
  <c r="CY251" i="861"/>
  <c r="CZ251" i="861"/>
  <c r="DA251" i="861"/>
  <c r="DB251" i="861"/>
  <c r="DC251" i="861"/>
  <c r="DD251" i="861"/>
  <c r="DE251" i="861"/>
  <c r="DF251" i="861"/>
  <c r="CU252" i="861"/>
  <c r="CV252" i="861"/>
  <c r="CW252" i="861"/>
  <c r="CX252" i="861"/>
  <c r="CY252" i="861"/>
  <c r="CZ252" i="861"/>
  <c r="DA252" i="861"/>
  <c r="DB252" i="861"/>
  <c r="DC252" i="861"/>
  <c r="DD252" i="861"/>
  <c r="DE252" i="861"/>
  <c r="DF252" i="861"/>
  <c r="CU253" i="861"/>
  <c r="CV253" i="861"/>
  <c r="CW253" i="861"/>
  <c r="CX253" i="861"/>
  <c r="CY253" i="861"/>
  <c r="CZ253" i="861"/>
  <c r="DA253" i="861"/>
  <c r="DB253" i="861"/>
  <c r="DC253" i="861"/>
  <c r="DD253" i="861"/>
  <c r="DE253" i="861"/>
  <c r="DF253" i="861"/>
  <c r="CU254" i="861"/>
  <c r="CV254" i="861"/>
  <c r="CW254" i="861"/>
  <c r="CX254" i="861"/>
  <c r="CY254" i="861"/>
  <c r="CZ254" i="861"/>
  <c r="DA254" i="861"/>
  <c r="DB254" i="861"/>
  <c r="DC254" i="861"/>
  <c r="DD254" i="861"/>
  <c r="DE254" i="861"/>
  <c r="DF254" i="861"/>
  <c r="CU255" i="861"/>
  <c r="CV255" i="861"/>
  <c r="CW255" i="861"/>
  <c r="CX255" i="861"/>
  <c r="CY255" i="861"/>
  <c r="CZ255" i="861"/>
  <c r="DA255" i="861"/>
  <c r="DB255" i="861"/>
  <c r="DC255" i="861"/>
  <c r="DD255" i="861"/>
  <c r="DE255" i="861"/>
  <c r="DF255" i="861"/>
  <c r="CU256" i="861"/>
  <c r="CV256" i="861"/>
  <c r="CW256" i="861"/>
  <c r="CX256" i="861"/>
  <c r="CY256" i="861"/>
  <c r="CZ256" i="861"/>
  <c r="DA256" i="861"/>
  <c r="DB256" i="861"/>
  <c r="DC256" i="861"/>
  <c r="DD256" i="861"/>
  <c r="DE256" i="861"/>
  <c r="DF256" i="861"/>
  <c r="CU257" i="861"/>
  <c r="CV257" i="861"/>
  <c r="CW257" i="861"/>
  <c r="CX257" i="861"/>
  <c r="CY257" i="861"/>
  <c r="CZ257" i="861"/>
  <c r="DA257" i="861"/>
  <c r="DB257" i="861"/>
  <c r="DC257" i="861"/>
  <c r="DD257" i="861"/>
  <c r="DE257" i="861"/>
  <c r="DF257" i="861"/>
  <c r="CU258" i="861"/>
  <c r="CV258" i="861"/>
  <c r="CW258" i="861"/>
  <c r="CX258" i="861"/>
  <c r="CY258" i="861"/>
  <c r="CZ258" i="861"/>
  <c r="DA258" i="861"/>
  <c r="DB258" i="861"/>
  <c r="DC258" i="861"/>
  <c r="DD258" i="861"/>
  <c r="DE258" i="861"/>
  <c r="DF258" i="861"/>
  <c r="CU259" i="861"/>
  <c r="CV259" i="861"/>
  <c r="CW259" i="861"/>
  <c r="CX259" i="861"/>
  <c r="CY259" i="861"/>
  <c r="CZ259" i="861"/>
  <c r="DA259" i="861"/>
  <c r="DB259" i="861"/>
  <c r="DC259" i="861"/>
  <c r="DD259" i="861"/>
  <c r="DE259" i="861"/>
  <c r="DF259" i="861"/>
  <c r="CU260" i="861"/>
  <c r="CV260" i="861"/>
  <c r="CW260" i="861"/>
  <c r="CX260" i="861"/>
  <c r="CY260" i="861"/>
  <c r="CZ260" i="861"/>
  <c r="DA260" i="861"/>
  <c r="DB260" i="861"/>
  <c r="DC260" i="861"/>
  <c r="DD260" i="861"/>
  <c r="DE260" i="861"/>
  <c r="DF260" i="861"/>
  <c r="CU261" i="861"/>
  <c r="CV261" i="861"/>
  <c r="CW261" i="861"/>
  <c r="CX261" i="861"/>
  <c r="CY261" i="861"/>
  <c r="CZ261" i="861"/>
  <c r="DA261" i="861"/>
  <c r="DB261" i="861"/>
  <c r="DC261" i="861"/>
  <c r="DD261" i="861"/>
  <c r="DE261" i="861"/>
  <c r="DF261" i="861"/>
  <c r="CU262" i="861"/>
  <c r="CV262" i="861"/>
  <c r="CW262" i="861"/>
  <c r="CX262" i="861"/>
  <c r="CY262" i="861"/>
  <c r="CZ262" i="861"/>
  <c r="DA262" i="861"/>
  <c r="DB262" i="861"/>
  <c r="DC262" i="861"/>
  <c r="DD262" i="861"/>
  <c r="DE262" i="861"/>
  <c r="DF262" i="861"/>
  <c r="CU263" i="861"/>
  <c r="CV263" i="861"/>
  <c r="CW263" i="861"/>
  <c r="CX263" i="861"/>
  <c r="CY263" i="861"/>
  <c r="CZ263" i="861"/>
  <c r="DA263" i="861"/>
  <c r="DB263" i="861"/>
  <c r="DC263" i="861"/>
  <c r="DD263" i="861"/>
  <c r="DE263" i="861"/>
  <c r="DF263" i="861"/>
  <c r="CU264" i="861"/>
  <c r="CV264" i="861"/>
  <c r="CW264" i="861"/>
  <c r="CX264" i="861"/>
  <c r="CY264" i="861"/>
  <c r="CZ264" i="861"/>
  <c r="DA264" i="861"/>
  <c r="DB264" i="861"/>
  <c r="DC264" i="861"/>
  <c r="DD264" i="861"/>
  <c r="DE264" i="861"/>
  <c r="DF264" i="861"/>
  <c r="CU265" i="861"/>
  <c r="CV265" i="861"/>
  <c r="CW265" i="861"/>
  <c r="CX265" i="861"/>
  <c r="CY265" i="861"/>
  <c r="CZ265" i="861"/>
  <c r="DA265" i="861"/>
  <c r="DB265" i="861"/>
  <c r="DC265" i="861"/>
  <c r="DD265" i="861"/>
  <c r="DE265" i="861"/>
  <c r="DF265" i="861"/>
  <c r="CU266" i="861"/>
  <c r="CV266" i="861"/>
  <c r="CW266" i="861"/>
  <c r="CX266" i="861"/>
  <c r="CY266" i="861"/>
  <c r="CZ266" i="861"/>
  <c r="DA266" i="861"/>
  <c r="DB266" i="861"/>
  <c r="DC266" i="861"/>
  <c r="DD266" i="861"/>
  <c r="DE266" i="861"/>
  <c r="DF266" i="861"/>
  <c r="CU267" i="861"/>
  <c r="CV267" i="861"/>
  <c r="CW267" i="861"/>
  <c r="CX267" i="861"/>
  <c r="CY267" i="861"/>
  <c r="CZ267" i="861"/>
  <c r="DA267" i="861"/>
  <c r="DB267" i="861"/>
  <c r="DC267" i="861"/>
  <c r="DD267" i="861"/>
  <c r="DE267" i="861"/>
  <c r="DF267" i="861"/>
  <c r="CU268" i="861"/>
  <c r="CV268" i="861"/>
  <c r="CW268" i="861"/>
  <c r="CX268" i="861"/>
  <c r="CY268" i="861"/>
  <c r="CZ268" i="861"/>
  <c r="DA268" i="861"/>
  <c r="DB268" i="861"/>
  <c r="DC268" i="861"/>
  <c r="DD268" i="861"/>
  <c r="DE268" i="861"/>
  <c r="DF268" i="861"/>
  <c r="CU269" i="861"/>
  <c r="CV269" i="861"/>
  <c r="CW269" i="861"/>
  <c r="CX269" i="861"/>
  <c r="CY269" i="861"/>
  <c r="CZ269" i="861"/>
  <c r="DA269" i="861"/>
  <c r="DB269" i="861"/>
  <c r="DC269" i="861"/>
  <c r="DD269" i="861"/>
  <c r="DE269" i="861"/>
  <c r="DF269" i="861"/>
  <c r="CU270" i="861"/>
  <c r="CV270" i="861"/>
  <c r="CW270" i="861"/>
  <c r="CX270" i="861"/>
  <c r="CY270" i="861"/>
  <c r="CZ270" i="861"/>
  <c r="DA270" i="861"/>
  <c r="DB270" i="861"/>
  <c r="DC270" i="861"/>
  <c r="DD270" i="861"/>
  <c r="DE270" i="861"/>
  <c r="DF270" i="861"/>
  <c r="CU271" i="861"/>
  <c r="CV271" i="861"/>
  <c r="CW271" i="861"/>
  <c r="CX271" i="861"/>
  <c r="CY271" i="861"/>
  <c r="CZ271" i="861"/>
  <c r="DA271" i="861"/>
  <c r="DB271" i="861"/>
  <c r="DC271" i="861"/>
  <c r="DD271" i="861"/>
  <c r="DE271" i="861"/>
  <c r="DF271" i="861"/>
  <c r="CU272" i="861"/>
  <c r="CV272" i="861"/>
  <c r="CW272" i="861"/>
  <c r="CX272" i="861"/>
  <c r="CY272" i="861"/>
  <c r="CZ272" i="861"/>
  <c r="DA272" i="861"/>
  <c r="DB272" i="861"/>
  <c r="DC272" i="861"/>
  <c r="DD272" i="861"/>
  <c r="DE272" i="861"/>
  <c r="DF272" i="861"/>
  <c r="CU273" i="861"/>
  <c r="CV273" i="861"/>
  <c r="CW273" i="861"/>
  <c r="CX273" i="861"/>
  <c r="CY273" i="861"/>
  <c r="CZ273" i="861"/>
  <c r="DA273" i="861"/>
  <c r="DB273" i="861"/>
  <c r="DC273" i="861"/>
  <c r="DD273" i="861"/>
  <c r="DE273" i="861"/>
  <c r="DF273" i="861"/>
  <c r="CU274" i="861"/>
  <c r="CV274" i="861"/>
  <c r="CW274" i="861"/>
  <c r="CX274" i="861"/>
  <c r="CY274" i="861"/>
  <c r="CZ274" i="861"/>
  <c r="DA274" i="861"/>
  <c r="DB274" i="861"/>
  <c r="DC274" i="861"/>
  <c r="DD274" i="861"/>
  <c r="DE274" i="861"/>
  <c r="DF274" i="861"/>
  <c r="CU275" i="861"/>
  <c r="CV275" i="861"/>
  <c r="CW275" i="861"/>
  <c r="CX275" i="861"/>
  <c r="CY275" i="861"/>
  <c r="CZ275" i="861"/>
  <c r="DA275" i="861"/>
  <c r="DB275" i="861"/>
  <c r="DC275" i="861"/>
  <c r="DD275" i="861"/>
  <c r="DE275" i="861"/>
  <c r="DF275" i="861"/>
  <c r="CU276" i="861"/>
  <c r="CV276" i="861"/>
  <c r="CW276" i="861"/>
  <c r="CX276" i="861"/>
  <c r="CY276" i="861"/>
  <c r="CZ276" i="861"/>
  <c r="DA276" i="861"/>
  <c r="DB276" i="861"/>
  <c r="DC276" i="861"/>
  <c r="DD276" i="861"/>
  <c r="DE276" i="861"/>
  <c r="DF276" i="861"/>
  <c r="CU277" i="861"/>
  <c r="CV277" i="861"/>
  <c r="CW277" i="861"/>
  <c r="CX277" i="861"/>
  <c r="CY277" i="861"/>
  <c r="CZ277" i="861"/>
  <c r="DA277" i="861"/>
  <c r="DB277" i="861"/>
  <c r="DC277" i="861"/>
  <c r="DD277" i="861"/>
  <c r="DE277" i="861"/>
  <c r="DF277" i="861"/>
  <c r="CU278" i="861"/>
  <c r="CV278" i="861"/>
  <c r="CW278" i="861"/>
  <c r="CX278" i="861"/>
  <c r="CY278" i="861"/>
  <c r="CZ278" i="861"/>
  <c r="DA278" i="861"/>
  <c r="DB278" i="861"/>
  <c r="DC278" i="861"/>
  <c r="DD278" i="861"/>
  <c r="DE278" i="861"/>
  <c r="DF278" i="861"/>
  <c r="CU279" i="861"/>
  <c r="CV279" i="861"/>
  <c r="CW279" i="861"/>
  <c r="CX279" i="861"/>
  <c r="CY279" i="861"/>
  <c r="CZ279" i="861"/>
  <c r="DA279" i="861"/>
  <c r="DB279" i="861"/>
  <c r="DC279" i="861"/>
  <c r="DD279" i="861"/>
  <c r="DE279" i="861"/>
  <c r="DF279" i="861"/>
  <c r="CU280" i="861"/>
  <c r="CV280" i="861"/>
  <c r="CW280" i="861"/>
  <c r="CX280" i="861"/>
  <c r="CY280" i="861"/>
  <c r="CZ280" i="861"/>
  <c r="DA280" i="861"/>
  <c r="DB280" i="861"/>
  <c r="DC280" i="861"/>
  <c r="DD280" i="861"/>
  <c r="DE280" i="861"/>
  <c r="DF280" i="861"/>
  <c r="CU281" i="861"/>
  <c r="CV281" i="861"/>
  <c r="CW281" i="861"/>
  <c r="CX281" i="861"/>
  <c r="CY281" i="861"/>
  <c r="CZ281" i="861"/>
  <c r="DA281" i="861"/>
  <c r="DB281" i="861"/>
  <c r="DC281" i="861"/>
  <c r="DD281" i="861"/>
  <c r="DE281" i="861"/>
  <c r="DF281" i="861"/>
  <c r="CU282" i="861"/>
  <c r="CV282" i="861"/>
  <c r="CW282" i="861"/>
  <c r="CX282" i="861"/>
  <c r="CY282" i="861"/>
  <c r="CZ282" i="861"/>
  <c r="DA282" i="861"/>
  <c r="DB282" i="861"/>
  <c r="DC282" i="861"/>
  <c r="DD282" i="861"/>
  <c r="DE282" i="861"/>
  <c r="DF282" i="861"/>
  <c r="CU283" i="861"/>
  <c r="CV283" i="861"/>
  <c r="CW283" i="861"/>
  <c r="CX283" i="861"/>
  <c r="CY283" i="861"/>
  <c r="CZ283" i="861"/>
  <c r="DA283" i="861"/>
  <c r="DB283" i="861"/>
  <c r="DC283" i="861"/>
  <c r="DD283" i="861"/>
  <c r="DE283" i="861"/>
  <c r="DF283" i="861"/>
  <c r="CU284" i="861"/>
  <c r="CV284" i="861"/>
  <c r="CW284" i="861"/>
  <c r="CX284" i="861"/>
  <c r="CY284" i="861"/>
  <c r="CZ284" i="861"/>
  <c r="DA284" i="861"/>
  <c r="DB284" i="861"/>
  <c r="DC284" i="861"/>
  <c r="DD284" i="861"/>
  <c r="DE284" i="861"/>
  <c r="DF284" i="861"/>
  <c r="CU285" i="861"/>
  <c r="CV285" i="861"/>
  <c r="CW285" i="861"/>
  <c r="CX285" i="861"/>
  <c r="CY285" i="861"/>
  <c r="CZ285" i="861"/>
  <c r="DA285" i="861"/>
  <c r="DB285" i="861"/>
  <c r="DC285" i="861"/>
  <c r="DD285" i="861"/>
  <c r="DE285" i="861"/>
  <c r="DF285" i="861"/>
  <c r="CU286" i="861"/>
  <c r="CV286" i="861"/>
  <c r="CW286" i="861"/>
  <c r="CX286" i="861"/>
  <c r="CY286" i="861"/>
  <c r="CZ286" i="861"/>
  <c r="DA286" i="861"/>
  <c r="DB286" i="861"/>
  <c r="DC286" i="861"/>
  <c r="DD286" i="861"/>
  <c r="DE286" i="861"/>
  <c r="DF286" i="861"/>
  <c r="CU287" i="861"/>
  <c r="CV287" i="861"/>
  <c r="CW287" i="861"/>
  <c r="CX287" i="861"/>
  <c r="CY287" i="861"/>
  <c r="CZ287" i="861"/>
  <c r="DA287" i="861"/>
  <c r="DB287" i="861"/>
  <c r="DC287" i="861"/>
  <c r="DD287" i="861"/>
  <c r="DE287" i="861"/>
  <c r="DF287" i="861"/>
  <c r="CU288" i="861"/>
  <c r="CV288" i="861"/>
  <c r="CW288" i="861"/>
  <c r="CX288" i="861"/>
  <c r="CY288" i="861"/>
  <c r="CZ288" i="861"/>
  <c r="DA288" i="861"/>
  <c r="DB288" i="861"/>
  <c r="DC288" i="861"/>
  <c r="DD288" i="861"/>
  <c r="DE288" i="861"/>
  <c r="DF288" i="861"/>
  <c r="CU289" i="861"/>
  <c r="CV289" i="861"/>
  <c r="CW289" i="861"/>
  <c r="CX289" i="861"/>
  <c r="CY289" i="861"/>
  <c r="CZ289" i="861"/>
  <c r="DA289" i="861"/>
  <c r="DB289" i="861"/>
  <c r="DC289" i="861"/>
  <c r="DD289" i="861"/>
  <c r="DE289" i="861"/>
  <c r="DF289" i="861"/>
  <c r="CU290" i="861"/>
  <c r="CV290" i="861"/>
  <c r="CW290" i="861"/>
  <c r="CX290" i="861"/>
  <c r="CY290" i="861"/>
  <c r="CZ290" i="861"/>
  <c r="DA290" i="861"/>
  <c r="DB290" i="861"/>
  <c r="DC290" i="861"/>
  <c r="DD290" i="861"/>
  <c r="DE290" i="861"/>
  <c r="DF290" i="861"/>
  <c r="CU291" i="861"/>
  <c r="CV291" i="861"/>
  <c r="CW291" i="861"/>
  <c r="CX291" i="861"/>
  <c r="CY291" i="861"/>
  <c r="CZ291" i="861"/>
  <c r="DA291" i="861"/>
  <c r="DB291" i="861"/>
  <c r="DC291" i="861"/>
  <c r="DD291" i="861"/>
  <c r="DE291" i="861"/>
  <c r="DF291" i="861"/>
  <c r="CU292" i="861"/>
  <c r="CV292" i="861"/>
  <c r="CW292" i="861"/>
  <c r="CX292" i="861"/>
  <c r="CY292" i="861"/>
  <c r="CZ292" i="861"/>
  <c r="DA292" i="861"/>
  <c r="DB292" i="861"/>
  <c r="DC292" i="861"/>
  <c r="DD292" i="861"/>
  <c r="DE292" i="861"/>
  <c r="DF292" i="861"/>
  <c r="CU293" i="861"/>
  <c r="CV293" i="861"/>
  <c r="CW293" i="861"/>
  <c r="CX293" i="861"/>
  <c r="CY293" i="861"/>
  <c r="CZ293" i="861"/>
  <c r="DA293" i="861"/>
  <c r="DB293" i="861"/>
  <c r="DC293" i="861"/>
  <c r="DD293" i="861"/>
  <c r="DE293" i="861"/>
  <c r="DF293" i="861"/>
  <c r="CU294" i="861"/>
  <c r="CV294" i="861"/>
  <c r="CW294" i="861"/>
  <c r="CX294" i="861"/>
  <c r="CY294" i="861"/>
  <c r="CZ294" i="861"/>
  <c r="DA294" i="861"/>
  <c r="DB294" i="861"/>
  <c r="DC294" i="861"/>
  <c r="DD294" i="861"/>
  <c r="DE294" i="861"/>
  <c r="DF294" i="861"/>
  <c r="CU295" i="861"/>
  <c r="CV295" i="861"/>
  <c r="CW295" i="861"/>
  <c r="CX295" i="861"/>
  <c r="CY295" i="861"/>
  <c r="CZ295" i="861"/>
  <c r="DA295" i="861"/>
  <c r="DB295" i="861"/>
  <c r="DC295" i="861"/>
  <c r="DD295" i="861"/>
  <c r="DE295" i="861"/>
  <c r="DF295" i="861"/>
  <c r="CU296" i="861"/>
  <c r="CV296" i="861"/>
  <c r="CW296" i="861"/>
  <c r="CX296" i="861"/>
  <c r="CY296" i="861"/>
  <c r="CZ296" i="861"/>
  <c r="DA296" i="861"/>
  <c r="DB296" i="861"/>
  <c r="DC296" i="861"/>
  <c r="DD296" i="861"/>
  <c r="DE296" i="861"/>
  <c r="DF296" i="861"/>
  <c r="CU297" i="861"/>
  <c r="CV297" i="861"/>
  <c r="CW297" i="861"/>
  <c r="CX297" i="861"/>
  <c r="CY297" i="861"/>
  <c r="CZ297" i="861"/>
  <c r="DA297" i="861"/>
  <c r="DB297" i="861"/>
  <c r="DC297" i="861"/>
  <c r="DD297" i="861"/>
  <c r="DE297" i="861"/>
  <c r="DF297" i="861"/>
  <c r="CU298" i="861"/>
  <c r="CV298" i="861"/>
  <c r="CW298" i="861"/>
  <c r="CX298" i="861"/>
  <c r="CY298" i="861"/>
  <c r="CZ298" i="861"/>
  <c r="DA298" i="861"/>
  <c r="DB298" i="861"/>
  <c r="DC298" i="861"/>
  <c r="DD298" i="861"/>
  <c r="DE298" i="861"/>
  <c r="DF298" i="861"/>
  <c r="CU299" i="861"/>
  <c r="CV299" i="861"/>
  <c r="CW299" i="861"/>
  <c r="CX299" i="861"/>
  <c r="CY299" i="861"/>
  <c r="CZ299" i="861"/>
  <c r="DA299" i="861"/>
  <c r="DB299" i="861"/>
  <c r="DC299" i="861"/>
  <c r="DD299" i="861"/>
  <c r="DE299" i="861"/>
  <c r="DF299" i="861"/>
  <c r="CU300" i="861"/>
  <c r="CV300" i="861"/>
  <c r="CW300" i="861"/>
  <c r="CX300" i="861"/>
  <c r="CY300" i="861"/>
  <c r="CZ300" i="861"/>
  <c r="DA300" i="861"/>
  <c r="DB300" i="861"/>
  <c r="DC300" i="861"/>
  <c r="DD300" i="861"/>
  <c r="DE300" i="861"/>
  <c r="DF300" i="861"/>
  <c r="CU301" i="861"/>
  <c r="CV301" i="861"/>
  <c r="CW301" i="861"/>
  <c r="CX301" i="861"/>
  <c r="CY301" i="861"/>
  <c r="CZ301" i="861"/>
  <c r="DA301" i="861"/>
  <c r="DB301" i="861"/>
  <c r="DC301" i="861"/>
  <c r="DD301" i="861"/>
  <c r="DE301" i="861"/>
  <c r="DF301" i="861"/>
  <c r="CU302" i="861"/>
  <c r="CV302" i="861"/>
  <c r="CW302" i="861"/>
  <c r="CX302" i="861"/>
  <c r="CY302" i="861"/>
  <c r="CZ302" i="861"/>
  <c r="DA302" i="861"/>
  <c r="DB302" i="861"/>
  <c r="DC302" i="861"/>
  <c r="DD302" i="861"/>
  <c r="DE302" i="861"/>
  <c r="DF302" i="861"/>
  <c r="CU303" i="861"/>
  <c r="CV303" i="861"/>
  <c r="CW303" i="861"/>
  <c r="CX303" i="861"/>
  <c r="CY303" i="861"/>
  <c r="CZ303" i="861"/>
  <c r="DA303" i="861"/>
  <c r="DB303" i="861"/>
  <c r="DC303" i="861"/>
  <c r="DD303" i="861"/>
  <c r="DE303" i="861"/>
  <c r="DF303" i="861"/>
  <c r="CU304" i="861"/>
  <c r="CV304" i="861"/>
  <c r="CW304" i="861"/>
  <c r="CX304" i="861"/>
  <c r="CY304" i="861"/>
  <c r="CZ304" i="861"/>
  <c r="DA304" i="861"/>
  <c r="DB304" i="861"/>
  <c r="DC304" i="861"/>
  <c r="DD304" i="861"/>
  <c r="DE304" i="861"/>
  <c r="DF304" i="861"/>
  <c r="CU305" i="861"/>
  <c r="CV305" i="861"/>
  <c r="CW305" i="861"/>
  <c r="CX305" i="861"/>
  <c r="CY305" i="861"/>
  <c r="CZ305" i="861"/>
  <c r="DA305" i="861"/>
  <c r="DB305" i="861"/>
  <c r="DC305" i="861"/>
  <c r="DD305" i="861"/>
  <c r="DE305" i="861"/>
  <c r="DF305" i="861"/>
  <c r="CU306" i="861"/>
  <c r="CV306" i="861"/>
  <c r="CW306" i="861"/>
  <c r="CX306" i="861"/>
  <c r="CY306" i="861"/>
  <c r="CZ306" i="861"/>
  <c r="DA306" i="861"/>
  <c r="DB306" i="861"/>
  <c r="DC306" i="861"/>
  <c r="DD306" i="861"/>
  <c r="DE306" i="861"/>
  <c r="DF306" i="861"/>
  <c r="CU307" i="861"/>
  <c r="CV307" i="861"/>
  <c r="CW307" i="861"/>
  <c r="CX307" i="861"/>
  <c r="CY307" i="861"/>
  <c r="CZ307" i="861"/>
  <c r="DA307" i="861"/>
  <c r="DB307" i="861"/>
  <c r="DC307" i="861"/>
  <c r="DD307" i="861"/>
  <c r="DE307" i="861"/>
  <c r="DF307" i="861"/>
  <c r="CU308" i="861"/>
  <c r="CV308" i="861"/>
  <c r="CW308" i="861"/>
  <c r="CX308" i="861"/>
  <c r="CY308" i="861"/>
  <c r="CZ308" i="861"/>
  <c r="DA308" i="861"/>
  <c r="DB308" i="861"/>
  <c r="DC308" i="861"/>
  <c r="DD308" i="861"/>
  <c r="DE308" i="861"/>
  <c r="DF308" i="861"/>
  <c r="CU309" i="861"/>
  <c r="CV309" i="861"/>
  <c r="CW309" i="861"/>
  <c r="CX309" i="861"/>
  <c r="CY309" i="861"/>
  <c r="CZ309" i="861"/>
  <c r="DA309" i="861"/>
  <c r="DB309" i="861"/>
  <c r="DC309" i="861"/>
  <c r="DD309" i="861"/>
  <c r="DE309" i="861"/>
  <c r="DF309" i="861"/>
  <c r="CU310" i="861"/>
  <c r="CV310" i="861"/>
  <c r="CW310" i="861"/>
  <c r="CX310" i="861"/>
  <c r="CY310" i="861"/>
  <c r="CZ310" i="861"/>
  <c r="DA310" i="861"/>
  <c r="DB310" i="861"/>
  <c r="DC310" i="861"/>
  <c r="DD310" i="861"/>
  <c r="DE310" i="861"/>
  <c r="DF310" i="861"/>
  <c r="CU311" i="861"/>
  <c r="CV311" i="861"/>
  <c r="CW311" i="861"/>
  <c r="CX311" i="861"/>
  <c r="CY311" i="861"/>
  <c r="CZ311" i="861"/>
  <c r="DA311" i="861"/>
  <c r="DB311" i="861"/>
  <c r="DC311" i="861"/>
  <c r="DD311" i="861"/>
  <c r="DE311" i="861"/>
  <c r="DF311" i="861"/>
  <c r="CU312" i="861"/>
  <c r="CV312" i="861"/>
  <c r="CW312" i="861"/>
  <c r="CX312" i="861"/>
  <c r="CY312" i="861"/>
  <c r="CZ312" i="861"/>
  <c r="DA312" i="861"/>
  <c r="DB312" i="861"/>
  <c r="DC312" i="861"/>
  <c r="DD312" i="861"/>
  <c r="DE312" i="861"/>
  <c r="DF312" i="861"/>
  <c r="CU313" i="861"/>
  <c r="CV313" i="861"/>
  <c r="CW313" i="861"/>
  <c r="CX313" i="861"/>
  <c r="CY313" i="861"/>
  <c r="CZ313" i="861"/>
  <c r="DA313" i="861"/>
  <c r="DB313" i="861"/>
  <c r="DC313" i="861"/>
  <c r="DD313" i="861"/>
  <c r="DE313" i="861"/>
  <c r="DF313" i="861"/>
  <c r="CU314" i="861"/>
  <c r="CV314" i="861"/>
  <c r="CW314" i="861"/>
  <c r="CX314" i="861"/>
  <c r="CY314" i="861"/>
  <c r="CZ314" i="861"/>
  <c r="DA314" i="861"/>
  <c r="DB314" i="861"/>
  <c r="DC314" i="861"/>
  <c r="DD314" i="861"/>
  <c r="DE314" i="861"/>
  <c r="DF314" i="861"/>
  <c r="CU315" i="861"/>
  <c r="CV315" i="861"/>
  <c r="CW315" i="861"/>
  <c r="CX315" i="861"/>
  <c r="CY315" i="861"/>
  <c r="CZ315" i="861"/>
  <c r="DA315" i="861"/>
  <c r="DB315" i="861"/>
  <c r="DC315" i="861"/>
  <c r="DD315" i="861"/>
  <c r="DE315" i="861"/>
  <c r="DF315" i="861"/>
  <c r="CU316" i="861"/>
  <c r="CV316" i="861"/>
  <c r="CW316" i="861"/>
  <c r="CX316" i="861"/>
  <c r="CY316" i="861"/>
  <c r="CZ316" i="861"/>
  <c r="DA316" i="861"/>
  <c r="DB316" i="861"/>
  <c r="DC316" i="861"/>
  <c r="DD316" i="861"/>
  <c r="DE316" i="861"/>
  <c r="DF316" i="861"/>
  <c r="CU317" i="861"/>
  <c r="CV317" i="861"/>
  <c r="CW317" i="861"/>
  <c r="CX317" i="861"/>
  <c r="CY317" i="861"/>
  <c r="CZ317" i="861"/>
  <c r="DA317" i="861"/>
  <c r="DB317" i="861"/>
  <c r="DC317" i="861"/>
  <c r="DD317" i="861"/>
  <c r="DE317" i="861"/>
  <c r="DF317" i="861"/>
  <c r="CU318" i="861"/>
  <c r="CV318" i="861"/>
  <c r="CW318" i="861"/>
  <c r="CX318" i="861"/>
  <c r="CY318" i="861"/>
  <c r="CZ318" i="861"/>
  <c r="DA318" i="861"/>
  <c r="DB318" i="861"/>
  <c r="DC318" i="861"/>
  <c r="DD318" i="861"/>
  <c r="DE318" i="861"/>
  <c r="DF318" i="861"/>
  <c r="CU319" i="861"/>
  <c r="CV319" i="861"/>
  <c r="CW319" i="861"/>
  <c r="CX319" i="861"/>
  <c r="CY319" i="861"/>
  <c r="CZ319" i="861"/>
  <c r="DA319" i="861"/>
  <c r="DB319" i="861"/>
  <c r="DC319" i="861"/>
  <c r="DD319" i="861"/>
  <c r="DE319" i="861"/>
  <c r="DF319" i="861"/>
  <c r="CU320" i="861"/>
  <c r="CV320" i="861"/>
  <c r="CW320" i="861"/>
  <c r="CX320" i="861"/>
  <c r="CY320" i="861"/>
  <c r="CZ320" i="861"/>
  <c r="DA320" i="861"/>
  <c r="DB320" i="861"/>
  <c r="DC320" i="861"/>
  <c r="DD320" i="861"/>
  <c r="DE320" i="861"/>
  <c r="DF320" i="861"/>
  <c r="CU321" i="861"/>
  <c r="CV321" i="861"/>
  <c r="CW321" i="861"/>
  <c r="CX321" i="861"/>
  <c r="CY321" i="861"/>
  <c r="CZ321" i="861"/>
  <c r="DA321" i="861"/>
  <c r="DB321" i="861"/>
  <c r="DC321" i="861"/>
  <c r="DD321" i="861"/>
  <c r="DE321" i="861"/>
  <c r="DF321" i="861"/>
  <c r="CU322" i="861"/>
  <c r="CV322" i="861"/>
  <c r="CW322" i="861"/>
  <c r="CX322" i="861"/>
  <c r="CY322" i="861"/>
  <c r="CZ322" i="861"/>
  <c r="DA322" i="861"/>
  <c r="DB322" i="861"/>
  <c r="DC322" i="861"/>
  <c r="DD322" i="861"/>
  <c r="DE322" i="861"/>
  <c r="DF322" i="861"/>
  <c r="CU323" i="861"/>
  <c r="CV323" i="861"/>
  <c r="CW323" i="861"/>
  <c r="CX323" i="861"/>
  <c r="CY323" i="861"/>
  <c r="CZ323" i="861"/>
  <c r="DA323" i="861"/>
  <c r="DB323" i="861"/>
  <c r="DC323" i="861"/>
  <c r="DD323" i="861"/>
  <c r="DE323" i="861"/>
  <c r="DF323" i="861"/>
  <c r="CU324" i="861"/>
  <c r="CV324" i="861"/>
  <c r="CW324" i="861"/>
  <c r="CX324" i="861"/>
  <c r="CY324" i="861"/>
  <c r="CZ324" i="861"/>
  <c r="DA324" i="861"/>
  <c r="DB324" i="861"/>
  <c r="DC324" i="861"/>
  <c r="DD324" i="861"/>
  <c r="DE324" i="861"/>
  <c r="DF324" i="861"/>
  <c r="CU325" i="861"/>
  <c r="CV325" i="861"/>
  <c r="CW325" i="861"/>
  <c r="CX325" i="861"/>
  <c r="CY325" i="861"/>
  <c r="CZ325" i="861"/>
  <c r="DA325" i="861"/>
  <c r="DB325" i="861"/>
  <c r="DC325" i="861"/>
  <c r="DD325" i="861"/>
  <c r="DE325" i="861"/>
  <c r="DF325" i="861"/>
  <c r="CU326" i="861"/>
  <c r="CV326" i="861"/>
  <c r="CW326" i="861"/>
  <c r="CX326" i="861"/>
  <c r="CY326" i="861"/>
  <c r="CZ326" i="861"/>
  <c r="DA326" i="861"/>
  <c r="DB326" i="861"/>
  <c r="DC326" i="861"/>
  <c r="DD326" i="861"/>
  <c r="DE326" i="861"/>
  <c r="DF326" i="861"/>
  <c r="CU327" i="861"/>
  <c r="CV327" i="861"/>
  <c r="CW327" i="861"/>
  <c r="CX327" i="861"/>
  <c r="CY327" i="861"/>
  <c r="CZ327" i="861"/>
  <c r="DA327" i="861"/>
  <c r="DB327" i="861"/>
  <c r="DC327" i="861"/>
  <c r="DD327" i="861"/>
  <c r="DE327" i="861"/>
  <c r="DF327" i="861"/>
  <c r="CU328" i="861"/>
  <c r="CV328" i="861"/>
  <c r="CW328" i="861"/>
  <c r="CX328" i="861"/>
  <c r="CY328" i="861"/>
  <c r="CZ328" i="861"/>
  <c r="DA328" i="861"/>
  <c r="DB328" i="861"/>
  <c r="DC328" i="861"/>
  <c r="DD328" i="861"/>
  <c r="DE328" i="861"/>
  <c r="DF328" i="861"/>
  <c r="CU329" i="861"/>
  <c r="CV329" i="861"/>
  <c r="CW329" i="861"/>
  <c r="CX329" i="861"/>
  <c r="CY329" i="861"/>
  <c r="CZ329" i="861"/>
  <c r="DA329" i="861"/>
  <c r="DB329" i="861"/>
  <c r="DC329" i="861"/>
  <c r="DD329" i="861"/>
  <c r="DE329" i="861"/>
  <c r="DF329" i="861"/>
  <c r="CU330" i="861"/>
  <c r="CV330" i="861"/>
  <c r="CW330" i="861"/>
  <c r="CX330" i="861"/>
  <c r="CY330" i="861"/>
  <c r="CZ330" i="861"/>
  <c r="DA330" i="861"/>
  <c r="DB330" i="861"/>
  <c r="DC330" i="861"/>
  <c r="DD330" i="861"/>
  <c r="DE330" i="861"/>
  <c r="DF330" i="861"/>
  <c r="CU331" i="861"/>
  <c r="CV331" i="861"/>
  <c r="CW331" i="861"/>
  <c r="CX331" i="861"/>
  <c r="CY331" i="861"/>
  <c r="CZ331" i="861"/>
  <c r="DA331" i="861"/>
  <c r="DB331" i="861"/>
  <c r="DC331" i="861"/>
  <c r="DD331" i="861"/>
  <c r="DE331" i="861"/>
  <c r="DF331" i="861"/>
  <c r="CU332" i="861"/>
  <c r="CV332" i="861"/>
  <c r="CW332" i="861"/>
  <c r="CX332" i="861"/>
  <c r="CY332" i="861"/>
  <c r="CZ332" i="861"/>
  <c r="DA332" i="861"/>
  <c r="DB332" i="861"/>
  <c r="DC332" i="861"/>
  <c r="DD332" i="861"/>
  <c r="DE332" i="861"/>
  <c r="DF332" i="861"/>
  <c r="CU333" i="861"/>
  <c r="CV333" i="861"/>
  <c r="CW333" i="861"/>
  <c r="CX333" i="861"/>
  <c r="CY333" i="861"/>
  <c r="CZ333" i="861"/>
  <c r="DA333" i="861"/>
  <c r="DB333" i="861"/>
  <c r="DC333" i="861"/>
  <c r="DD333" i="861"/>
  <c r="DE333" i="861"/>
  <c r="DF333" i="861"/>
  <c r="CU334" i="861"/>
  <c r="CV334" i="861"/>
  <c r="CW334" i="861"/>
  <c r="CX334" i="861"/>
  <c r="CY334" i="861"/>
  <c r="CZ334" i="861"/>
  <c r="DA334" i="861"/>
  <c r="DB334" i="861"/>
  <c r="DC334" i="861"/>
  <c r="DD334" i="861"/>
  <c r="DE334" i="861"/>
  <c r="DF334" i="861"/>
  <c r="CU335" i="861"/>
  <c r="CV335" i="861"/>
  <c r="CW335" i="861"/>
  <c r="CX335" i="861"/>
  <c r="CY335" i="861"/>
  <c r="CZ335" i="861"/>
  <c r="DA335" i="861"/>
  <c r="DB335" i="861"/>
  <c r="DC335" i="861"/>
  <c r="DD335" i="861"/>
  <c r="DE335" i="861"/>
  <c r="DF335" i="861"/>
  <c r="CU336" i="861"/>
  <c r="CV336" i="861"/>
  <c r="CW336" i="861"/>
  <c r="CX336" i="861"/>
  <c r="CY336" i="861"/>
  <c r="CZ336" i="861"/>
  <c r="DA336" i="861"/>
  <c r="DB336" i="861"/>
  <c r="DC336" i="861"/>
  <c r="DD336" i="861"/>
  <c r="DE336" i="861"/>
  <c r="DF336" i="861"/>
  <c r="CU337" i="861"/>
  <c r="CV337" i="861"/>
  <c r="CW337" i="861"/>
  <c r="CX337" i="861"/>
  <c r="CY337" i="861"/>
  <c r="CZ337" i="861"/>
  <c r="DA337" i="861"/>
  <c r="DB337" i="861"/>
  <c r="DC337" i="861"/>
  <c r="DD337" i="861"/>
  <c r="DE337" i="861"/>
  <c r="DF337" i="861"/>
  <c r="CU338" i="861"/>
  <c r="CV338" i="861"/>
  <c r="CW338" i="861"/>
  <c r="CX338" i="861"/>
  <c r="CY338" i="861"/>
  <c r="CZ338" i="861"/>
  <c r="DA338" i="861"/>
  <c r="DB338" i="861"/>
  <c r="DC338" i="861"/>
  <c r="DD338" i="861"/>
  <c r="DE338" i="861"/>
  <c r="DF338" i="861"/>
  <c r="CU339" i="861"/>
  <c r="CV339" i="861"/>
  <c r="CW339" i="861"/>
  <c r="CX339" i="861"/>
  <c r="CY339" i="861"/>
  <c r="CZ339" i="861"/>
  <c r="DA339" i="861"/>
  <c r="DB339" i="861"/>
  <c r="DC339" i="861"/>
  <c r="DD339" i="861"/>
  <c r="DE339" i="861"/>
  <c r="DF339" i="861"/>
  <c r="CU340" i="861"/>
  <c r="CV340" i="861"/>
  <c r="CW340" i="861"/>
  <c r="CX340" i="861"/>
  <c r="CY340" i="861"/>
  <c r="CZ340" i="861"/>
  <c r="DA340" i="861"/>
  <c r="DB340" i="861"/>
  <c r="DC340" i="861"/>
  <c r="DD340" i="861"/>
  <c r="DE340" i="861"/>
  <c r="DF340" i="861"/>
  <c r="CU341" i="861"/>
  <c r="CV341" i="861"/>
  <c r="CW341" i="861"/>
  <c r="CX341" i="861"/>
  <c r="CY341" i="861"/>
  <c r="CZ341" i="861"/>
  <c r="DA341" i="861"/>
  <c r="DB341" i="861"/>
  <c r="DC341" i="861"/>
  <c r="DD341" i="861"/>
  <c r="DE341" i="861"/>
  <c r="DF341" i="861"/>
  <c r="CU342" i="861"/>
  <c r="CV342" i="861"/>
  <c r="CW342" i="861"/>
  <c r="CX342" i="861"/>
  <c r="CY342" i="861"/>
  <c r="CZ342" i="861"/>
  <c r="DA342" i="861"/>
  <c r="DB342" i="861"/>
  <c r="DC342" i="861"/>
  <c r="DD342" i="861"/>
  <c r="DE342" i="861"/>
  <c r="DF342" i="861"/>
  <c r="CU343" i="861"/>
  <c r="CV343" i="861"/>
  <c r="CW343" i="861"/>
  <c r="CX343" i="861"/>
  <c r="CY343" i="861"/>
  <c r="CZ343" i="861"/>
  <c r="DA343" i="861"/>
  <c r="DB343" i="861"/>
  <c r="DC343" i="861"/>
  <c r="DD343" i="861"/>
  <c r="DE343" i="861"/>
  <c r="DF343" i="861"/>
  <c r="CU344" i="861"/>
  <c r="CV344" i="861"/>
  <c r="CW344" i="861"/>
  <c r="CX344" i="861"/>
  <c r="CY344" i="861"/>
  <c r="CZ344" i="861"/>
  <c r="DA344" i="861"/>
  <c r="DB344" i="861"/>
  <c r="DC344" i="861"/>
  <c r="DD344" i="861"/>
  <c r="DE344" i="861"/>
  <c r="DF344" i="861"/>
  <c r="CU345" i="861"/>
  <c r="CV345" i="861"/>
  <c r="CW345" i="861"/>
  <c r="CX345" i="861"/>
  <c r="CY345" i="861"/>
  <c r="CZ345" i="861"/>
  <c r="DA345" i="861"/>
  <c r="DB345" i="861"/>
  <c r="DC345" i="861"/>
  <c r="DD345" i="861"/>
  <c r="DE345" i="861"/>
  <c r="DF345" i="861"/>
  <c r="CU346" i="861"/>
  <c r="CV346" i="861"/>
  <c r="CW346" i="861"/>
  <c r="CX346" i="861"/>
  <c r="CY346" i="861"/>
  <c r="CZ346" i="861"/>
  <c r="DA346" i="861"/>
  <c r="DB346" i="861"/>
  <c r="DC346" i="861"/>
  <c r="DD346" i="861"/>
  <c r="DE346" i="861"/>
  <c r="DF346" i="861"/>
  <c r="CU347" i="861"/>
  <c r="CV347" i="861"/>
  <c r="CW347" i="861"/>
  <c r="CX347" i="861"/>
  <c r="CY347" i="861"/>
  <c r="CZ347" i="861"/>
  <c r="DA347" i="861"/>
  <c r="DB347" i="861"/>
  <c r="DC347" i="861"/>
  <c r="DD347" i="861"/>
  <c r="DE347" i="861"/>
  <c r="DF347" i="861"/>
  <c r="CU348" i="861"/>
  <c r="CV348" i="861"/>
  <c r="CW348" i="861"/>
  <c r="CX348" i="861"/>
  <c r="CY348" i="861"/>
  <c r="CZ348" i="861"/>
  <c r="DA348" i="861"/>
  <c r="DB348" i="861"/>
  <c r="DC348" i="861"/>
  <c r="DD348" i="861"/>
  <c r="DE348" i="861"/>
  <c r="DF348" i="861"/>
  <c r="CU349" i="861"/>
  <c r="CV349" i="861"/>
  <c r="CW349" i="861"/>
  <c r="CX349" i="861"/>
  <c r="CY349" i="861"/>
  <c r="CZ349" i="861"/>
  <c r="DA349" i="861"/>
  <c r="DB349" i="861"/>
  <c r="DC349" i="861"/>
  <c r="DD349" i="861"/>
  <c r="DE349" i="861"/>
  <c r="DF349" i="861"/>
  <c r="CU350" i="861"/>
  <c r="CV350" i="861"/>
  <c r="CW350" i="861"/>
  <c r="CX350" i="861"/>
  <c r="CY350" i="861"/>
  <c r="CZ350" i="861"/>
  <c r="DA350" i="861"/>
  <c r="DB350" i="861"/>
  <c r="DC350" i="861"/>
  <c r="DD350" i="861"/>
  <c r="DE350" i="861"/>
  <c r="DF350" i="861"/>
  <c r="CU351" i="861"/>
  <c r="CV351" i="861"/>
  <c r="CW351" i="861"/>
  <c r="CX351" i="861"/>
  <c r="CY351" i="861"/>
  <c r="CZ351" i="861"/>
  <c r="DA351" i="861"/>
  <c r="DB351" i="861"/>
  <c r="DC351" i="861"/>
  <c r="DD351" i="861"/>
  <c r="DE351" i="861"/>
  <c r="DF351" i="861"/>
  <c r="CU352" i="861"/>
  <c r="CV352" i="861"/>
  <c r="CW352" i="861"/>
  <c r="CX352" i="861"/>
  <c r="CY352" i="861"/>
  <c r="CZ352" i="861"/>
  <c r="DA352" i="861"/>
  <c r="DB352" i="861"/>
  <c r="DC352" i="861"/>
  <c r="DD352" i="861"/>
  <c r="DE352" i="861"/>
  <c r="DF352" i="861"/>
  <c r="CU353" i="861"/>
  <c r="CV353" i="861"/>
  <c r="CW353" i="861"/>
  <c r="CX353" i="861"/>
  <c r="CY353" i="861"/>
  <c r="CZ353" i="861"/>
  <c r="DA353" i="861"/>
  <c r="DB353" i="861"/>
  <c r="DC353" i="861"/>
  <c r="DD353" i="861"/>
  <c r="DE353" i="861"/>
  <c r="DF353" i="861"/>
  <c r="CU354" i="861"/>
  <c r="CV354" i="861"/>
  <c r="CW354" i="861"/>
  <c r="CX354" i="861"/>
  <c r="CY354" i="861"/>
  <c r="CZ354" i="861"/>
  <c r="DA354" i="861"/>
  <c r="DB354" i="861"/>
  <c r="DC354" i="861"/>
  <c r="DD354" i="861"/>
  <c r="DE354" i="861"/>
  <c r="DF354" i="861"/>
  <c r="CU355" i="861"/>
  <c r="CV355" i="861"/>
  <c r="CW355" i="861"/>
  <c r="CX355" i="861"/>
  <c r="CY355" i="861"/>
  <c r="CZ355" i="861"/>
  <c r="DA355" i="861"/>
  <c r="DB355" i="861"/>
  <c r="DC355" i="861"/>
  <c r="DD355" i="861"/>
  <c r="DE355" i="861"/>
  <c r="DF355" i="861"/>
  <c r="CU356" i="861"/>
  <c r="CV356" i="861"/>
  <c r="CW356" i="861"/>
  <c r="CX356" i="861"/>
  <c r="CY356" i="861"/>
  <c r="CZ356" i="861"/>
  <c r="DA356" i="861"/>
  <c r="DB356" i="861"/>
  <c r="DC356" i="861"/>
  <c r="DD356" i="861"/>
  <c r="DE356" i="861"/>
  <c r="DF356" i="861"/>
  <c r="CU357" i="861"/>
  <c r="CV357" i="861"/>
  <c r="CW357" i="861"/>
  <c r="CX357" i="861"/>
  <c r="CY357" i="861"/>
  <c r="CZ357" i="861"/>
  <c r="DA357" i="861"/>
  <c r="DB357" i="861"/>
  <c r="DC357" i="861"/>
  <c r="DD357" i="861"/>
  <c r="DE357" i="861"/>
  <c r="DF357" i="861"/>
  <c r="CU358" i="861"/>
  <c r="CV358" i="861"/>
  <c r="CW358" i="861"/>
  <c r="CX358" i="861"/>
  <c r="CY358" i="861"/>
  <c r="CZ358" i="861"/>
  <c r="DA358" i="861"/>
  <c r="DB358" i="861"/>
  <c r="DC358" i="861"/>
  <c r="DD358" i="861"/>
  <c r="DE358" i="861"/>
  <c r="DF358" i="861"/>
  <c r="CU359" i="861"/>
  <c r="CV359" i="861"/>
  <c r="CW359" i="861"/>
  <c r="CX359" i="861"/>
  <c r="CY359" i="861"/>
  <c r="CZ359" i="861"/>
  <c r="DA359" i="861"/>
  <c r="DB359" i="861"/>
  <c r="DC359" i="861"/>
  <c r="DD359" i="861"/>
  <c r="DE359" i="861"/>
  <c r="DF359" i="861"/>
  <c r="CU360" i="861"/>
  <c r="CV360" i="861"/>
  <c r="CW360" i="861"/>
  <c r="CX360" i="861"/>
  <c r="CY360" i="861"/>
  <c r="CZ360" i="861"/>
  <c r="DA360" i="861"/>
  <c r="DB360" i="861"/>
  <c r="DC360" i="861"/>
  <c r="DD360" i="861"/>
  <c r="DE360" i="861"/>
  <c r="DF360" i="861"/>
  <c r="CU361" i="861"/>
  <c r="CV361" i="861"/>
  <c r="CW361" i="861"/>
  <c r="CX361" i="861"/>
  <c r="CY361" i="861"/>
  <c r="CZ361" i="861"/>
  <c r="DA361" i="861"/>
  <c r="DB361" i="861"/>
  <c r="DC361" i="861"/>
  <c r="DD361" i="861"/>
  <c r="DE361" i="861"/>
  <c r="DF361" i="861"/>
  <c r="CU362" i="861"/>
  <c r="CV362" i="861"/>
  <c r="CW362" i="861"/>
  <c r="CX362" i="861"/>
  <c r="CY362" i="861"/>
  <c r="CZ362" i="861"/>
  <c r="DA362" i="861"/>
  <c r="DB362" i="861"/>
  <c r="DC362" i="861"/>
  <c r="DD362" i="861"/>
  <c r="DE362" i="861"/>
  <c r="DF362" i="861"/>
  <c r="CU363" i="861"/>
  <c r="CV363" i="861"/>
  <c r="CW363" i="861"/>
  <c r="CX363" i="861"/>
  <c r="CY363" i="861"/>
  <c r="CZ363" i="861"/>
  <c r="DA363" i="861"/>
  <c r="DB363" i="861"/>
  <c r="DC363" i="861"/>
  <c r="DD363" i="861"/>
  <c r="DE363" i="861"/>
  <c r="DF363" i="861"/>
  <c r="CU364" i="861"/>
  <c r="CV364" i="861"/>
  <c r="CW364" i="861"/>
  <c r="CX364" i="861"/>
  <c r="CY364" i="861"/>
  <c r="CZ364" i="861"/>
  <c r="DA364" i="861"/>
  <c r="DB364" i="861"/>
  <c r="DC364" i="861"/>
  <c r="DD364" i="861"/>
  <c r="DE364" i="861"/>
  <c r="DF364" i="861"/>
  <c r="CU365" i="861"/>
  <c r="CV365" i="861"/>
  <c r="CW365" i="861"/>
  <c r="CX365" i="861"/>
  <c r="CY365" i="861"/>
  <c r="CZ365" i="861"/>
  <c r="DA365" i="861"/>
  <c r="DB365" i="861"/>
  <c r="DC365" i="861"/>
  <c r="DD365" i="861"/>
  <c r="DE365" i="861"/>
  <c r="DF365" i="861"/>
  <c r="CU366" i="861"/>
  <c r="CV366" i="861"/>
  <c r="CW366" i="861"/>
  <c r="CX366" i="861"/>
  <c r="CY366" i="861"/>
  <c r="CZ366" i="861"/>
  <c r="DA366" i="861"/>
  <c r="DB366" i="861"/>
  <c r="DC366" i="861"/>
  <c r="DD366" i="861"/>
  <c r="DE366" i="861"/>
  <c r="DF366" i="861"/>
  <c r="CU367" i="861"/>
  <c r="CV367" i="861"/>
  <c r="CW367" i="861"/>
  <c r="CX367" i="861"/>
  <c r="CY367" i="861"/>
  <c r="CZ367" i="861"/>
  <c r="DA367" i="861"/>
  <c r="DB367" i="861"/>
  <c r="DC367" i="861"/>
  <c r="DD367" i="861"/>
  <c r="DE367" i="861"/>
  <c r="DF367" i="861"/>
  <c r="CU368" i="861"/>
  <c r="CV368" i="861"/>
  <c r="CW368" i="861"/>
  <c r="CX368" i="861"/>
  <c r="CY368" i="861"/>
  <c r="CZ368" i="861"/>
  <c r="DA368" i="861"/>
  <c r="DB368" i="861"/>
  <c r="DC368" i="861"/>
  <c r="DD368" i="861"/>
  <c r="DE368" i="861"/>
  <c r="DF368" i="861"/>
  <c r="CU369" i="861"/>
  <c r="CV369" i="861"/>
  <c r="CW369" i="861"/>
  <c r="CX369" i="861"/>
  <c r="CY369" i="861"/>
  <c r="CZ369" i="861"/>
  <c r="DA369" i="861"/>
  <c r="DB369" i="861"/>
  <c r="DC369" i="861"/>
  <c r="DD369" i="861"/>
  <c r="DE369" i="861"/>
  <c r="DF369" i="861"/>
  <c r="CU370" i="861"/>
  <c r="CV370" i="861"/>
  <c r="CW370" i="861"/>
  <c r="CX370" i="861"/>
  <c r="CY370" i="861"/>
  <c r="CZ370" i="861"/>
  <c r="DA370" i="861"/>
  <c r="DB370" i="861"/>
  <c r="DC370" i="861"/>
  <c r="DD370" i="861"/>
  <c r="DE370" i="861"/>
  <c r="DF370" i="861"/>
  <c r="CU371" i="861"/>
  <c r="CV371" i="861"/>
  <c r="CW371" i="861"/>
  <c r="CX371" i="861"/>
  <c r="CY371" i="861"/>
  <c r="CZ371" i="861"/>
  <c r="DA371" i="861"/>
  <c r="DB371" i="861"/>
  <c r="DC371" i="861"/>
  <c r="DD371" i="861"/>
  <c r="DE371" i="861"/>
  <c r="DF371" i="861"/>
  <c r="CU372" i="861"/>
  <c r="CV372" i="861"/>
  <c r="CW372" i="861"/>
  <c r="CX372" i="861"/>
  <c r="CY372" i="861"/>
  <c r="CZ372" i="861"/>
  <c r="DA372" i="861"/>
  <c r="DB372" i="861"/>
  <c r="DC372" i="861"/>
  <c r="DD372" i="861"/>
  <c r="DE372" i="861"/>
  <c r="DF372" i="861"/>
  <c r="CU373" i="861"/>
  <c r="CV373" i="861"/>
  <c r="CW373" i="861"/>
  <c r="CX373" i="861"/>
  <c r="CY373" i="861"/>
  <c r="CZ373" i="861"/>
  <c r="DA373" i="861"/>
  <c r="DB373" i="861"/>
  <c r="DC373" i="861"/>
  <c r="DD373" i="861"/>
  <c r="DE373" i="861"/>
  <c r="DF373" i="861"/>
  <c r="CU374" i="861"/>
  <c r="CV374" i="861"/>
  <c r="CW374" i="861"/>
  <c r="CX374" i="861"/>
  <c r="CY374" i="861"/>
  <c r="CZ374" i="861"/>
  <c r="DA374" i="861"/>
  <c r="DB374" i="861"/>
  <c r="DC374" i="861"/>
  <c r="DD374" i="861"/>
  <c r="DE374" i="861"/>
  <c r="DF374" i="861"/>
  <c r="CU375" i="861"/>
  <c r="CV375" i="861"/>
  <c r="CW375" i="861"/>
  <c r="CX375" i="861"/>
  <c r="CY375" i="861"/>
  <c r="CZ375" i="861"/>
  <c r="DA375" i="861"/>
  <c r="DB375" i="861"/>
  <c r="DC375" i="861"/>
  <c r="DD375" i="861"/>
  <c r="DE375" i="861"/>
  <c r="DF375" i="861"/>
  <c r="CU376" i="861"/>
  <c r="CV376" i="861"/>
  <c r="CW376" i="861"/>
  <c r="CX376" i="861"/>
  <c r="CY376" i="861"/>
  <c r="CZ376" i="861"/>
  <c r="DA376" i="861"/>
  <c r="DB376" i="861"/>
  <c r="DC376" i="861"/>
  <c r="DD376" i="861"/>
  <c r="DE376" i="861"/>
  <c r="DF376" i="861"/>
  <c r="CU377" i="861"/>
  <c r="CV377" i="861"/>
  <c r="CW377" i="861"/>
  <c r="CX377" i="861"/>
  <c r="CY377" i="861"/>
  <c r="CZ377" i="861"/>
  <c r="DA377" i="861"/>
  <c r="DB377" i="861"/>
  <c r="DC377" i="861"/>
  <c r="DD377" i="861"/>
  <c r="DE377" i="861"/>
  <c r="DF377" i="861"/>
  <c r="CU378" i="861"/>
  <c r="CV378" i="861"/>
  <c r="CW378" i="861"/>
  <c r="CX378" i="861"/>
  <c r="CY378" i="861"/>
  <c r="CZ378" i="861"/>
  <c r="DA378" i="861"/>
  <c r="DB378" i="861"/>
  <c r="DC378" i="861"/>
  <c r="DD378" i="861"/>
  <c r="DE378" i="861"/>
  <c r="DF378" i="861"/>
  <c r="CU379" i="861"/>
  <c r="CV379" i="861"/>
  <c r="CW379" i="861"/>
  <c r="CX379" i="861"/>
  <c r="CY379" i="861"/>
  <c r="CZ379" i="861"/>
  <c r="DA379" i="861"/>
  <c r="DB379" i="861"/>
  <c r="DC379" i="861"/>
  <c r="DD379" i="861"/>
  <c r="DE379" i="861"/>
  <c r="DF379" i="861"/>
  <c r="CU380" i="861"/>
  <c r="CV380" i="861"/>
  <c r="CW380" i="861"/>
  <c r="CX380" i="861"/>
  <c r="CY380" i="861"/>
  <c r="CZ380" i="861"/>
  <c r="DA380" i="861"/>
  <c r="DB380" i="861"/>
  <c r="DC380" i="861"/>
  <c r="DD380" i="861"/>
  <c r="DE380" i="861"/>
  <c r="DF380" i="861"/>
  <c r="CU381" i="861"/>
  <c r="CV381" i="861"/>
  <c r="CW381" i="861"/>
  <c r="CX381" i="861"/>
  <c r="CY381" i="861"/>
  <c r="CZ381" i="861"/>
  <c r="DA381" i="861"/>
  <c r="DB381" i="861"/>
  <c r="DC381" i="861"/>
  <c r="DD381" i="861"/>
  <c r="DE381" i="861"/>
  <c r="DF381" i="861"/>
  <c r="CU382" i="861"/>
  <c r="CV382" i="861"/>
  <c r="CW382" i="861"/>
  <c r="CX382" i="861"/>
  <c r="CY382" i="861"/>
  <c r="CZ382" i="861"/>
  <c r="DA382" i="861"/>
  <c r="DB382" i="861"/>
  <c r="DC382" i="861"/>
  <c r="DD382" i="861"/>
  <c r="DE382" i="861"/>
  <c r="DF382" i="861"/>
  <c r="CU383" i="861"/>
  <c r="CV383" i="861"/>
  <c r="CW383" i="861"/>
  <c r="CX383" i="861"/>
  <c r="CY383" i="861"/>
  <c r="CZ383" i="861"/>
  <c r="DA383" i="861"/>
  <c r="DB383" i="861"/>
  <c r="DC383" i="861"/>
  <c r="DD383" i="861"/>
  <c r="DE383" i="861"/>
  <c r="DF383" i="861"/>
  <c r="CU384" i="861"/>
  <c r="CV384" i="861"/>
  <c r="CW384" i="861"/>
  <c r="CX384" i="861"/>
  <c r="CY384" i="861"/>
  <c r="CZ384" i="861"/>
  <c r="DA384" i="861"/>
  <c r="DB384" i="861"/>
  <c r="DC384" i="861"/>
  <c r="DD384" i="861"/>
  <c r="DE384" i="861"/>
  <c r="DF384" i="861"/>
  <c r="CU385" i="861"/>
  <c r="CV385" i="861"/>
  <c r="CW385" i="861"/>
  <c r="CX385" i="861"/>
  <c r="CY385" i="861"/>
  <c r="CZ385" i="861"/>
  <c r="DA385" i="861"/>
  <c r="DB385" i="861"/>
  <c r="DC385" i="861"/>
  <c r="DD385" i="861"/>
  <c r="DE385" i="861"/>
  <c r="DF385" i="861"/>
  <c r="CU386" i="861"/>
  <c r="CV386" i="861"/>
  <c r="CW386" i="861"/>
  <c r="CX386" i="861"/>
  <c r="CY386" i="861"/>
  <c r="CZ386" i="861"/>
  <c r="DA386" i="861"/>
  <c r="DB386" i="861"/>
  <c r="DC386" i="861"/>
  <c r="DD386" i="861"/>
  <c r="DE386" i="861"/>
  <c r="DF386" i="861"/>
  <c r="CU387" i="861"/>
  <c r="CV387" i="861"/>
  <c r="CW387" i="861"/>
  <c r="CX387" i="861"/>
  <c r="CY387" i="861"/>
  <c r="CZ387" i="861"/>
  <c r="DA387" i="861"/>
  <c r="DB387" i="861"/>
  <c r="DC387" i="861"/>
  <c r="DD387" i="861"/>
  <c r="DE387" i="861"/>
  <c r="DF387" i="861"/>
  <c r="CU388" i="861"/>
  <c r="CV388" i="861"/>
  <c r="CW388" i="861"/>
  <c r="CX388" i="861"/>
  <c r="CY388" i="861"/>
  <c r="CZ388" i="861"/>
  <c r="DA388" i="861"/>
  <c r="DB388" i="861"/>
  <c r="DC388" i="861"/>
  <c r="DD388" i="861"/>
  <c r="DE388" i="861"/>
  <c r="DF388" i="861"/>
  <c r="CU389" i="861"/>
  <c r="CV389" i="861"/>
  <c r="CW389" i="861"/>
  <c r="CX389" i="861"/>
  <c r="CY389" i="861"/>
  <c r="CZ389" i="861"/>
  <c r="DA389" i="861"/>
  <c r="DB389" i="861"/>
  <c r="DC389" i="861"/>
  <c r="DD389" i="861"/>
  <c r="DE389" i="861"/>
  <c r="DF389" i="861"/>
  <c r="CU390" i="861"/>
  <c r="CV390" i="861"/>
  <c r="CW390" i="861"/>
  <c r="CX390" i="861"/>
  <c r="CY390" i="861"/>
  <c r="CZ390" i="861"/>
  <c r="DA390" i="861"/>
  <c r="DB390" i="861"/>
  <c r="DC390" i="861"/>
  <c r="DD390" i="861"/>
  <c r="DE390" i="861"/>
  <c r="DF390" i="861"/>
  <c r="CU391" i="861"/>
  <c r="CV391" i="861"/>
  <c r="CW391" i="861"/>
  <c r="CX391" i="861"/>
  <c r="CY391" i="861"/>
  <c r="CZ391" i="861"/>
  <c r="DA391" i="861"/>
  <c r="DB391" i="861"/>
  <c r="DC391" i="861"/>
  <c r="DD391" i="861"/>
  <c r="DE391" i="861"/>
  <c r="DF391" i="861"/>
  <c r="CU392" i="861"/>
  <c r="CV392" i="861"/>
  <c r="CW392" i="861"/>
  <c r="CX392" i="861"/>
  <c r="CY392" i="861"/>
  <c r="CZ392" i="861"/>
  <c r="DA392" i="861"/>
  <c r="DB392" i="861"/>
  <c r="DC392" i="861"/>
  <c r="DD392" i="861"/>
  <c r="DE392" i="861"/>
  <c r="DF392" i="861"/>
  <c r="CU393" i="861"/>
  <c r="CV393" i="861"/>
  <c r="CW393" i="861"/>
  <c r="CX393" i="861"/>
  <c r="CY393" i="861"/>
  <c r="CZ393" i="861"/>
  <c r="DA393" i="861"/>
  <c r="DB393" i="861"/>
  <c r="DC393" i="861"/>
  <c r="DD393" i="861"/>
  <c r="DE393" i="861"/>
  <c r="DF393" i="861"/>
  <c r="CU394" i="861"/>
  <c r="CV394" i="861"/>
  <c r="CW394" i="861"/>
  <c r="CX394" i="861"/>
  <c r="CY394" i="861"/>
  <c r="CZ394" i="861"/>
  <c r="DA394" i="861"/>
  <c r="DB394" i="861"/>
  <c r="DC394" i="861"/>
  <c r="DD394" i="861"/>
  <c r="DE394" i="861"/>
  <c r="DF394" i="861"/>
  <c r="CU395" i="861"/>
  <c r="CV395" i="861"/>
  <c r="CW395" i="861"/>
  <c r="CX395" i="861"/>
  <c r="CY395" i="861"/>
  <c r="CZ395" i="861"/>
  <c r="DA395" i="861"/>
  <c r="DB395" i="861"/>
  <c r="DC395" i="861"/>
  <c r="DD395" i="861"/>
  <c r="DE395" i="861"/>
  <c r="DF395" i="861"/>
  <c r="CU396" i="861"/>
  <c r="CV396" i="861"/>
  <c r="CW396" i="861"/>
  <c r="CX396" i="861"/>
  <c r="CY396" i="861"/>
  <c r="CZ396" i="861"/>
  <c r="DA396" i="861"/>
  <c r="DB396" i="861"/>
  <c r="DC396" i="861"/>
  <c r="DD396" i="861"/>
  <c r="DE396" i="861"/>
  <c r="DF396" i="861"/>
  <c r="CU397" i="861"/>
  <c r="CV397" i="861"/>
  <c r="CW397" i="861"/>
  <c r="CX397" i="861"/>
  <c r="CY397" i="861"/>
  <c r="CZ397" i="861"/>
  <c r="DA397" i="861"/>
  <c r="DB397" i="861"/>
  <c r="DC397" i="861"/>
  <c r="DD397" i="861"/>
  <c r="DE397" i="861"/>
  <c r="DF397" i="861"/>
  <c r="CU398" i="861"/>
  <c r="CV398" i="861"/>
  <c r="CW398" i="861"/>
  <c r="CX398" i="861"/>
  <c r="CY398" i="861"/>
  <c r="CZ398" i="861"/>
  <c r="DA398" i="861"/>
  <c r="DB398" i="861"/>
  <c r="DC398" i="861"/>
  <c r="DD398" i="861"/>
  <c r="DE398" i="861"/>
  <c r="DF398" i="861"/>
  <c r="CU399" i="861"/>
  <c r="CV399" i="861"/>
  <c r="CW399" i="861"/>
  <c r="CX399" i="861"/>
  <c r="CY399" i="861"/>
  <c r="CZ399" i="861"/>
  <c r="DA399" i="861"/>
  <c r="DB399" i="861"/>
  <c r="DC399" i="861"/>
  <c r="DD399" i="861"/>
  <c r="DE399" i="861"/>
  <c r="DF399" i="861"/>
  <c r="CU400" i="861"/>
  <c r="CV400" i="861"/>
  <c r="CW400" i="861"/>
  <c r="CX400" i="861"/>
  <c r="CY400" i="861"/>
  <c r="CZ400" i="861"/>
  <c r="DA400" i="861"/>
  <c r="DB400" i="861"/>
  <c r="DC400" i="861"/>
  <c r="DD400" i="861"/>
  <c r="DE400" i="861"/>
  <c r="DF400" i="861"/>
  <c r="CU401" i="861"/>
  <c r="CV401" i="861"/>
  <c r="CW401" i="861"/>
  <c r="CX401" i="861"/>
  <c r="CY401" i="861"/>
  <c r="CZ401" i="861"/>
  <c r="DA401" i="861"/>
  <c r="DB401" i="861"/>
  <c r="DC401" i="861"/>
  <c r="DD401" i="861"/>
  <c r="DE401" i="861"/>
  <c r="DF401" i="861"/>
  <c r="CU402" i="861"/>
  <c r="CV402" i="861"/>
  <c r="CW402" i="861"/>
  <c r="CX402" i="861"/>
  <c r="CY402" i="861"/>
  <c r="CZ402" i="861"/>
  <c r="DA402" i="861"/>
  <c r="DB402" i="861"/>
  <c r="DC402" i="861"/>
  <c r="DD402" i="861"/>
  <c r="DE402" i="861"/>
  <c r="DF402" i="861"/>
  <c r="CU403" i="861"/>
  <c r="CV403" i="861"/>
  <c r="CW403" i="861"/>
  <c r="CX403" i="861"/>
  <c r="CY403" i="861"/>
  <c r="CZ403" i="861"/>
  <c r="DA403" i="861"/>
  <c r="DB403" i="861"/>
  <c r="DC403" i="861"/>
  <c r="DD403" i="861"/>
  <c r="DE403" i="861"/>
  <c r="DF403" i="861"/>
  <c r="CU404" i="861"/>
  <c r="CV404" i="861"/>
  <c r="CW404" i="861"/>
  <c r="CX404" i="861"/>
  <c r="CY404" i="861"/>
  <c r="CZ404" i="861"/>
  <c r="DA404" i="861"/>
  <c r="DB404" i="861"/>
  <c r="DC404" i="861"/>
  <c r="DD404" i="861"/>
  <c r="DE404" i="861"/>
  <c r="DF404" i="861"/>
  <c r="CU405" i="861"/>
  <c r="CV405" i="861"/>
  <c r="CW405" i="861"/>
  <c r="CX405" i="861"/>
  <c r="CY405" i="861"/>
  <c r="CZ405" i="861"/>
  <c r="DA405" i="861"/>
  <c r="DB405" i="861"/>
  <c r="DC405" i="861"/>
  <c r="DD405" i="861"/>
  <c r="DE405" i="861"/>
  <c r="DF405" i="861"/>
  <c r="CU406" i="861"/>
  <c r="CV406" i="861"/>
  <c r="CW406" i="861"/>
  <c r="CX406" i="861"/>
  <c r="CY406" i="861"/>
  <c r="CZ406" i="861"/>
  <c r="DA406" i="861"/>
  <c r="DB406" i="861"/>
  <c r="DC406" i="861"/>
  <c r="DD406" i="861"/>
  <c r="DE406" i="861"/>
  <c r="DF406" i="861"/>
  <c r="CU407" i="861"/>
  <c r="CV407" i="861"/>
  <c r="CW407" i="861"/>
  <c r="CX407" i="861"/>
  <c r="CY407" i="861"/>
  <c r="CZ407" i="861"/>
  <c r="DA407" i="861"/>
  <c r="DB407" i="861"/>
  <c r="DC407" i="861"/>
  <c r="DD407" i="861"/>
  <c r="DE407" i="861"/>
  <c r="DF407" i="861"/>
  <c r="CU408" i="861"/>
  <c r="CV408" i="861"/>
  <c r="CW408" i="861"/>
  <c r="CX408" i="861"/>
  <c r="CY408" i="861"/>
  <c r="CZ408" i="861"/>
  <c r="DA408" i="861"/>
  <c r="DB408" i="861"/>
  <c r="DC408" i="861"/>
  <c r="DD408" i="861"/>
  <c r="DE408" i="861"/>
  <c r="DF408" i="861"/>
  <c r="CU409" i="861"/>
  <c r="CV409" i="861"/>
  <c r="CW409" i="861"/>
  <c r="CX409" i="861"/>
  <c r="CY409" i="861"/>
  <c r="CZ409" i="861"/>
  <c r="DA409" i="861"/>
  <c r="DB409" i="861"/>
  <c r="DC409" i="861"/>
  <c r="DD409" i="861"/>
  <c r="DE409" i="861"/>
  <c r="DF409" i="861"/>
  <c r="CU410" i="861"/>
  <c r="CV410" i="861"/>
  <c r="CW410" i="861"/>
  <c r="CX410" i="861"/>
  <c r="CY410" i="861"/>
  <c r="CZ410" i="861"/>
  <c r="DA410" i="861"/>
  <c r="DB410" i="861"/>
  <c r="DC410" i="861"/>
  <c r="DD410" i="861"/>
  <c r="DE410" i="861"/>
  <c r="DF410" i="861"/>
  <c r="CU411" i="861"/>
  <c r="CV411" i="861"/>
  <c r="CW411" i="861"/>
  <c r="CX411" i="861"/>
  <c r="CY411" i="861"/>
  <c r="CZ411" i="861"/>
  <c r="DA411" i="861"/>
  <c r="DB411" i="861"/>
  <c r="DC411" i="861"/>
  <c r="DD411" i="861"/>
  <c r="DE411" i="861"/>
  <c r="DF411" i="861"/>
  <c r="CU412" i="861"/>
  <c r="CV412" i="861"/>
  <c r="CW412" i="861"/>
  <c r="CX412" i="861"/>
  <c r="CY412" i="861"/>
  <c r="CZ412" i="861"/>
  <c r="DA412" i="861"/>
  <c r="DB412" i="861"/>
  <c r="DC412" i="861"/>
  <c r="DD412" i="861"/>
  <c r="DE412" i="861"/>
  <c r="DF412" i="861"/>
  <c r="CU413" i="861"/>
  <c r="CV413" i="861"/>
  <c r="CW413" i="861"/>
  <c r="CX413" i="861"/>
  <c r="CY413" i="861"/>
  <c r="CZ413" i="861"/>
  <c r="DA413" i="861"/>
  <c r="DB413" i="861"/>
  <c r="DC413" i="861"/>
  <c r="DD413" i="861"/>
  <c r="DE413" i="861"/>
  <c r="DF413" i="861"/>
  <c r="CU414" i="861"/>
  <c r="CV414" i="861"/>
  <c r="CW414" i="861"/>
  <c r="CX414" i="861"/>
  <c r="CY414" i="861"/>
  <c r="CZ414" i="861"/>
  <c r="DA414" i="861"/>
  <c r="DB414" i="861"/>
  <c r="DC414" i="861"/>
  <c r="DD414" i="861"/>
  <c r="DE414" i="861"/>
  <c r="DF414" i="861"/>
  <c r="CU415" i="861"/>
  <c r="CV415" i="861"/>
  <c r="CW415" i="861"/>
  <c r="CX415" i="861"/>
  <c r="CY415" i="861"/>
  <c r="CZ415" i="861"/>
  <c r="DA415" i="861"/>
  <c r="DB415" i="861"/>
  <c r="DC415" i="861"/>
  <c r="DD415" i="861"/>
  <c r="DE415" i="861"/>
  <c r="DF415" i="861"/>
  <c r="CU416" i="861"/>
  <c r="CV416" i="861"/>
  <c r="CW416" i="861"/>
  <c r="CX416" i="861"/>
  <c r="CY416" i="861"/>
  <c r="CZ416" i="861"/>
  <c r="DA416" i="861"/>
  <c r="DB416" i="861"/>
  <c r="DC416" i="861"/>
  <c r="DD416" i="861"/>
  <c r="DE416" i="861"/>
  <c r="DF416" i="861"/>
  <c r="CU417" i="861"/>
  <c r="CV417" i="861"/>
  <c r="CW417" i="861"/>
  <c r="CX417" i="861"/>
  <c r="CY417" i="861"/>
  <c r="CZ417" i="861"/>
  <c r="DA417" i="861"/>
  <c r="DB417" i="861"/>
  <c r="DC417" i="861"/>
  <c r="DD417" i="861"/>
  <c r="DE417" i="861"/>
  <c r="DF417" i="861"/>
  <c r="CU418" i="861"/>
  <c r="CV418" i="861"/>
  <c r="CW418" i="861"/>
  <c r="CX418" i="861"/>
  <c r="CY418" i="861"/>
  <c r="CZ418" i="861"/>
  <c r="DA418" i="861"/>
  <c r="DB418" i="861"/>
  <c r="DC418" i="861"/>
  <c r="DD418" i="861"/>
  <c r="DE418" i="861"/>
  <c r="DF418" i="861"/>
  <c r="CU419" i="861"/>
  <c r="CV419" i="861"/>
  <c r="CW419" i="861"/>
  <c r="CX419" i="861"/>
  <c r="CY419" i="861"/>
  <c r="CZ419" i="861"/>
  <c r="DA419" i="861"/>
  <c r="DB419" i="861"/>
  <c r="DC419" i="861"/>
  <c r="DD419" i="861"/>
  <c r="DE419" i="861"/>
  <c r="DF419" i="861"/>
  <c r="CU420" i="861"/>
  <c r="CV420" i="861"/>
  <c r="CW420" i="861"/>
  <c r="CX420" i="861"/>
  <c r="CY420" i="861"/>
  <c r="CZ420" i="861"/>
  <c r="DA420" i="861"/>
  <c r="DB420" i="861"/>
  <c r="DC420" i="861"/>
  <c r="DD420" i="861"/>
  <c r="DE420" i="861"/>
  <c r="DF420" i="861"/>
  <c r="CU421" i="861"/>
  <c r="CV421" i="861"/>
  <c r="CW421" i="861"/>
  <c r="CX421" i="861"/>
  <c r="CY421" i="861"/>
  <c r="CZ421" i="861"/>
  <c r="DA421" i="861"/>
  <c r="DB421" i="861"/>
  <c r="DC421" i="861"/>
  <c r="DD421" i="861"/>
  <c r="DE421" i="861"/>
  <c r="DF421" i="861"/>
  <c r="CU422" i="861"/>
  <c r="CV422" i="861"/>
  <c r="CW422" i="861"/>
  <c r="CX422" i="861"/>
  <c r="CY422" i="861"/>
  <c r="CZ422" i="861"/>
  <c r="DA422" i="861"/>
  <c r="DB422" i="861"/>
  <c r="DC422" i="861"/>
  <c r="DD422" i="861"/>
  <c r="DE422" i="861"/>
  <c r="DF422" i="861"/>
  <c r="CU423" i="861"/>
  <c r="CV423" i="861"/>
  <c r="CW423" i="861"/>
  <c r="CX423" i="861"/>
  <c r="CY423" i="861"/>
  <c r="CZ423" i="861"/>
  <c r="DA423" i="861"/>
  <c r="DB423" i="861"/>
  <c r="DC423" i="861"/>
  <c r="DD423" i="861"/>
  <c r="DE423" i="861"/>
  <c r="DF423" i="861"/>
  <c r="CU424" i="861"/>
  <c r="CV424" i="861"/>
  <c r="CW424" i="861"/>
  <c r="CX424" i="861"/>
  <c r="CY424" i="861"/>
  <c r="CZ424" i="861"/>
  <c r="DA424" i="861"/>
  <c r="DB424" i="861"/>
  <c r="DC424" i="861"/>
  <c r="DD424" i="861"/>
  <c r="DE424" i="861"/>
  <c r="DF424" i="861"/>
  <c r="CU425" i="861"/>
  <c r="CV425" i="861"/>
  <c r="CW425" i="861"/>
  <c r="CX425" i="861"/>
  <c r="CY425" i="861"/>
  <c r="CZ425" i="861"/>
  <c r="DA425" i="861"/>
  <c r="DB425" i="861"/>
  <c r="DC425" i="861"/>
  <c r="DD425" i="861"/>
  <c r="DE425" i="861"/>
  <c r="DF425" i="861"/>
  <c r="CU426" i="861"/>
  <c r="CV426" i="861"/>
  <c r="CW426" i="861"/>
  <c r="CX426" i="861"/>
  <c r="CY426" i="861"/>
  <c r="CZ426" i="861"/>
  <c r="DA426" i="861"/>
  <c r="DB426" i="861"/>
  <c r="DC426" i="861"/>
  <c r="DD426" i="861"/>
  <c r="DE426" i="861"/>
  <c r="DF426" i="861"/>
  <c r="CU427" i="861"/>
  <c r="CV427" i="861"/>
  <c r="CW427" i="861"/>
  <c r="CX427" i="861"/>
  <c r="CY427" i="861"/>
  <c r="CZ427" i="861"/>
  <c r="DA427" i="861"/>
  <c r="DB427" i="861"/>
  <c r="DC427" i="861"/>
  <c r="DD427" i="861"/>
  <c r="DE427" i="861"/>
  <c r="DF427" i="861"/>
  <c r="CU428" i="861"/>
  <c r="CV428" i="861"/>
  <c r="CW428" i="861"/>
  <c r="CX428" i="861"/>
  <c r="CY428" i="861"/>
  <c r="CZ428" i="861"/>
  <c r="DA428" i="861"/>
  <c r="DB428" i="861"/>
  <c r="DC428" i="861"/>
  <c r="DD428" i="861"/>
  <c r="DE428" i="861"/>
  <c r="DF428" i="861"/>
  <c r="CU429" i="861"/>
  <c r="CV429" i="861"/>
  <c r="CW429" i="861"/>
  <c r="CX429" i="861"/>
  <c r="CY429" i="861"/>
  <c r="CZ429" i="861"/>
  <c r="DA429" i="861"/>
  <c r="DB429" i="861"/>
  <c r="DC429" i="861"/>
  <c r="DD429" i="861"/>
  <c r="DE429" i="861"/>
  <c r="DF429" i="861"/>
  <c r="CU430" i="861"/>
  <c r="CV430" i="861"/>
  <c r="CW430" i="861"/>
  <c r="CX430" i="861"/>
  <c r="CY430" i="861"/>
  <c r="CZ430" i="861"/>
  <c r="DA430" i="861"/>
  <c r="DB430" i="861"/>
  <c r="DC430" i="861"/>
  <c r="DD430" i="861"/>
  <c r="DE430" i="861"/>
  <c r="DF430" i="861"/>
  <c r="CU431" i="861"/>
  <c r="CV431" i="861"/>
  <c r="CW431" i="861"/>
  <c r="CX431" i="861"/>
  <c r="CY431" i="861"/>
  <c r="CZ431" i="861"/>
  <c r="DA431" i="861"/>
  <c r="DB431" i="861"/>
  <c r="DC431" i="861"/>
  <c r="DD431" i="861"/>
  <c r="DE431" i="861"/>
  <c r="DF431" i="861"/>
  <c r="CU432" i="861"/>
  <c r="CV432" i="861"/>
  <c r="CW432" i="861"/>
  <c r="CX432" i="861"/>
  <c r="CY432" i="861"/>
  <c r="CZ432" i="861"/>
  <c r="DA432" i="861"/>
  <c r="DB432" i="861"/>
  <c r="DC432" i="861"/>
  <c r="DD432" i="861"/>
  <c r="DE432" i="861"/>
  <c r="DF432" i="861"/>
  <c r="CU433" i="861"/>
  <c r="CV433" i="861"/>
  <c r="CW433" i="861"/>
  <c r="CX433" i="861"/>
  <c r="CY433" i="861"/>
  <c r="CZ433" i="861"/>
  <c r="DA433" i="861"/>
  <c r="DB433" i="861"/>
  <c r="DC433" i="861"/>
  <c r="DD433" i="861"/>
  <c r="DE433" i="861"/>
  <c r="DF433" i="861"/>
  <c r="CU434" i="861"/>
  <c r="CV434" i="861"/>
  <c r="CW434" i="861"/>
  <c r="CX434" i="861"/>
  <c r="CY434" i="861"/>
  <c r="CZ434" i="861"/>
  <c r="DA434" i="861"/>
  <c r="DB434" i="861"/>
  <c r="DC434" i="861"/>
  <c r="DD434" i="861"/>
  <c r="DE434" i="861"/>
  <c r="DF434" i="861"/>
  <c r="CU435" i="861"/>
  <c r="CV435" i="861"/>
  <c r="CW435" i="861"/>
  <c r="CX435" i="861"/>
  <c r="CY435" i="861"/>
  <c r="CZ435" i="861"/>
  <c r="DA435" i="861"/>
  <c r="DB435" i="861"/>
  <c r="DC435" i="861"/>
  <c r="DD435" i="861"/>
  <c r="DE435" i="861"/>
  <c r="DF435" i="861"/>
  <c r="CU436" i="861"/>
  <c r="CV436" i="861"/>
  <c r="CW436" i="861"/>
  <c r="CX436" i="861"/>
  <c r="CY436" i="861"/>
  <c r="CZ436" i="861"/>
  <c r="DA436" i="861"/>
  <c r="DB436" i="861"/>
  <c r="DC436" i="861"/>
  <c r="DD436" i="861"/>
  <c r="DE436" i="861"/>
  <c r="DF436" i="861"/>
  <c r="CU437" i="861"/>
  <c r="CV437" i="861"/>
  <c r="CW437" i="861"/>
  <c r="CX437" i="861"/>
  <c r="CY437" i="861"/>
  <c r="CZ437" i="861"/>
  <c r="DA437" i="861"/>
  <c r="DB437" i="861"/>
  <c r="DC437" i="861"/>
  <c r="DD437" i="861"/>
  <c r="DE437" i="861"/>
  <c r="DF437" i="861"/>
  <c r="CU438" i="861"/>
  <c r="CV438" i="861"/>
  <c r="CW438" i="861"/>
  <c r="CX438" i="861"/>
  <c r="CY438" i="861"/>
  <c r="CZ438" i="861"/>
  <c r="DA438" i="861"/>
  <c r="DB438" i="861"/>
  <c r="DC438" i="861"/>
  <c r="DD438" i="861"/>
  <c r="DE438" i="861"/>
  <c r="DF2" i="861"/>
  <c r="DE2" i="861"/>
  <c r="DD2" i="861"/>
  <c r="DC2" i="861"/>
  <c r="DB2" i="861"/>
  <c r="DA2" i="861"/>
  <c r="CZ2" i="861"/>
  <c r="CY2" i="861"/>
  <c r="CX2" i="861"/>
  <c r="BW4" i="861"/>
  <c r="BX4" i="861"/>
  <c r="BY4" i="861"/>
  <c r="BW5" i="861"/>
  <c r="BX5" i="861"/>
  <c r="BY5" i="861"/>
  <c r="BW6" i="861"/>
  <c r="BX6" i="861"/>
  <c r="BY6" i="861"/>
  <c r="BW7" i="861"/>
  <c r="BX7" i="861"/>
  <c r="BY7" i="861"/>
  <c r="BW8" i="861"/>
  <c r="BX8" i="861"/>
  <c r="BY8" i="861"/>
  <c r="BW9" i="861"/>
  <c r="BX9" i="861"/>
  <c r="BY9" i="861"/>
  <c r="BW10" i="861"/>
  <c r="BX10" i="861"/>
  <c r="BY10" i="861"/>
  <c r="BW11" i="861"/>
  <c r="BX11" i="861"/>
  <c r="BY11" i="861"/>
  <c r="BW12" i="861"/>
  <c r="BX12" i="861"/>
  <c r="BY12" i="861"/>
  <c r="BW13" i="861"/>
  <c r="BX13" i="861"/>
  <c r="BY13" i="861"/>
  <c r="BW14" i="861"/>
  <c r="BX14" i="861"/>
  <c r="BY14" i="861"/>
  <c r="BW15" i="861"/>
  <c r="BX15" i="861"/>
  <c r="BY15" i="861"/>
  <c r="BW16" i="861"/>
  <c r="BX16" i="861"/>
  <c r="BY16" i="861"/>
  <c r="BW17" i="861"/>
  <c r="BX17" i="861"/>
  <c r="BY17" i="861"/>
  <c r="BW18" i="861"/>
  <c r="BX18" i="861"/>
  <c r="BY18" i="861"/>
  <c r="BW19" i="861"/>
  <c r="BX19" i="861"/>
  <c r="BY19" i="861"/>
  <c r="BW20" i="861"/>
  <c r="BX20" i="861"/>
  <c r="BY20" i="861"/>
  <c r="BW21" i="861"/>
  <c r="BX21" i="861"/>
  <c r="BY21" i="861"/>
  <c r="BW22" i="861"/>
  <c r="BX22" i="861"/>
  <c r="BY22" i="861"/>
  <c r="BW23" i="861"/>
  <c r="BX23" i="861"/>
  <c r="BY23" i="861"/>
  <c r="BW24" i="861"/>
  <c r="BX24" i="861"/>
  <c r="BY24" i="861"/>
  <c r="BW25" i="861"/>
  <c r="BX25" i="861"/>
  <c r="BY25" i="861"/>
  <c r="BW26" i="861"/>
  <c r="BX26" i="861"/>
  <c r="BY26" i="861"/>
  <c r="BW27" i="861"/>
  <c r="BX27" i="861"/>
  <c r="BY27" i="861"/>
  <c r="BW28" i="861"/>
  <c r="BX28" i="861"/>
  <c r="BY28" i="861"/>
  <c r="BW29" i="861"/>
  <c r="BX29" i="861"/>
  <c r="BY29" i="861"/>
  <c r="BW30" i="861"/>
  <c r="BX30" i="861"/>
  <c r="BY30" i="861"/>
  <c r="BW31" i="861"/>
  <c r="BX31" i="861"/>
  <c r="BY31" i="861"/>
  <c r="BW32" i="861"/>
  <c r="BX32" i="861"/>
  <c r="BY32" i="861"/>
  <c r="BW33" i="861"/>
  <c r="BX33" i="861"/>
  <c r="BY33" i="861"/>
  <c r="BW34" i="861"/>
  <c r="BX34" i="861"/>
  <c r="BY34" i="861"/>
  <c r="BW35" i="861"/>
  <c r="BX35" i="861"/>
  <c r="BY35" i="861"/>
  <c r="BW36" i="861"/>
  <c r="BX36" i="861"/>
  <c r="BY36" i="861"/>
  <c r="BW37" i="861"/>
  <c r="BX37" i="861"/>
  <c r="BY37" i="861"/>
  <c r="BW38" i="861"/>
  <c r="BX38" i="861"/>
  <c r="BY38" i="861"/>
  <c r="BW39" i="861"/>
  <c r="BX39" i="861"/>
  <c r="BY39" i="861"/>
  <c r="BW40" i="861"/>
  <c r="BX40" i="861"/>
  <c r="BY40" i="861"/>
  <c r="BW41" i="861"/>
  <c r="BX41" i="861"/>
  <c r="BY41" i="861"/>
  <c r="BW42" i="861"/>
  <c r="BX42" i="861"/>
  <c r="BY42" i="861"/>
  <c r="BW43" i="861"/>
  <c r="BX43" i="861"/>
  <c r="BY43" i="861"/>
  <c r="BW44" i="861"/>
  <c r="BX44" i="861"/>
  <c r="BY44" i="861"/>
  <c r="BW45" i="861"/>
  <c r="BX45" i="861"/>
  <c r="BY45" i="861"/>
  <c r="BW46" i="861"/>
  <c r="BX46" i="861"/>
  <c r="BY46" i="861"/>
  <c r="BW47" i="861"/>
  <c r="BX47" i="861"/>
  <c r="BY47" i="861"/>
  <c r="BW48" i="861"/>
  <c r="BX48" i="861"/>
  <c r="BY48" i="861"/>
  <c r="BW49" i="861"/>
  <c r="BX49" i="861"/>
  <c r="BY49" i="861"/>
  <c r="BW50" i="861"/>
  <c r="BX50" i="861"/>
  <c r="BY50" i="861"/>
  <c r="BW51" i="861"/>
  <c r="BX51" i="861"/>
  <c r="BY51" i="861"/>
  <c r="BW52" i="861"/>
  <c r="BX52" i="861"/>
  <c r="BY52" i="861"/>
  <c r="BW53" i="861"/>
  <c r="BX53" i="861"/>
  <c r="BY53" i="861"/>
  <c r="BW54" i="861"/>
  <c r="BX54" i="861"/>
  <c r="BY54" i="861"/>
  <c r="BW55" i="861"/>
  <c r="BX55" i="861"/>
  <c r="BY55" i="861"/>
  <c r="BW56" i="861"/>
  <c r="BX56" i="861"/>
  <c r="BY56" i="861"/>
  <c r="BW57" i="861"/>
  <c r="BX57" i="861"/>
  <c r="BY57" i="861"/>
  <c r="BW58" i="861"/>
  <c r="BX58" i="861"/>
  <c r="BY58" i="861"/>
  <c r="BW59" i="861"/>
  <c r="BX59" i="861"/>
  <c r="BY59" i="861"/>
  <c r="BW60" i="861"/>
  <c r="BX60" i="861"/>
  <c r="BY60" i="861"/>
  <c r="BW61" i="861"/>
  <c r="BX61" i="861"/>
  <c r="BY61" i="861"/>
  <c r="BW62" i="861"/>
  <c r="BX62" i="861"/>
  <c r="BY62" i="861"/>
  <c r="BW63" i="861"/>
  <c r="BX63" i="861"/>
  <c r="BY63" i="861"/>
  <c r="BW64" i="861"/>
  <c r="L23" i="863" s="1"/>
  <c r="BX64" i="861"/>
  <c r="M23" i="863" s="1"/>
  <c r="BY64" i="861"/>
  <c r="N23" i="863" s="1"/>
  <c r="BW65" i="861"/>
  <c r="BX65" i="861"/>
  <c r="BY65" i="861"/>
  <c r="BW66" i="861"/>
  <c r="BX66" i="861"/>
  <c r="BY66" i="861"/>
  <c r="BW67" i="861"/>
  <c r="BX67" i="861"/>
  <c r="BY67" i="861"/>
  <c r="BW68" i="861"/>
  <c r="BX68" i="861"/>
  <c r="BY68" i="861"/>
  <c r="BW69" i="861"/>
  <c r="BX69" i="861"/>
  <c r="BY69" i="861"/>
  <c r="BW70" i="861"/>
  <c r="BX70" i="861"/>
  <c r="BY70" i="861"/>
  <c r="BW71" i="861"/>
  <c r="BX71" i="861"/>
  <c r="BY71" i="861"/>
  <c r="BW72" i="861"/>
  <c r="BX72" i="861"/>
  <c r="BY72" i="861"/>
  <c r="BW73" i="861"/>
  <c r="BX73" i="861"/>
  <c r="BY73" i="861"/>
  <c r="BW74" i="861"/>
  <c r="BX74" i="861"/>
  <c r="BY74" i="861"/>
  <c r="BW75" i="861"/>
  <c r="BX75" i="861"/>
  <c r="BY75" i="861"/>
  <c r="BW76" i="861"/>
  <c r="BX76" i="861"/>
  <c r="BY76" i="861"/>
  <c r="BW77" i="861"/>
  <c r="BX77" i="861"/>
  <c r="BY77" i="861"/>
  <c r="BW78" i="861"/>
  <c r="BX78" i="861"/>
  <c r="BY78" i="861"/>
  <c r="BW79" i="861"/>
  <c r="BX79" i="861"/>
  <c r="BY79" i="861"/>
  <c r="BW80" i="861"/>
  <c r="BX80" i="861"/>
  <c r="BY80" i="861"/>
  <c r="BW81" i="861"/>
  <c r="BX81" i="861"/>
  <c r="BY81" i="861"/>
  <c r="BW82" i="861"/>
  <c r="BX82" i="861"/>
  <c r="BY82" i="861"/>
  <c r="BW83" i="861"/>
  <c r="BX83" i="861"/>
  <c r="BY83" i="861"/>
  <c r="BW84" i="861"/>
  <c r="BX84" i="861"/>
  <c r="BY84" i="861"/>
  <c r="BW85" i="861"/>
  <c r="BX85" i="861"/>
  <c r="BY85" i="861"/>
  <c r="BW86" i="861"/>
  <c r="BX86" i="861"/>
  <c r="BY86" i="861"/>
  <c r="BW87" i="861"/>
  <c r="BX87" i="861"/>
  <c r="BY87" i="861"/>
  <c r="BW88" i="861"/>
  <c r="BX88" i="861"/>
  <c r="BY88" i="861"/>
  <c r="BW89" i="861"/>
  <c r="BX89" i="861"/>
  <c r="BY89" i="861"/>
  <c r="BW90" i="861"/>
  <c r="BX90" i="861"/>
  <c r="BY90" i="861"/>
  <c r="BW91" i="861"/>
  <c r="BX91" i="861"/>
  <c r="BY91" i="861"/>
  <c r="BW92" i="861"/>
  <c r="BX92" i="861"/>
  <c r="BY92" i="861"/>
  <c r="BW93" i="861"/>
  <c r="BX93" i="861"/>
  <c r="BY93" i="861"/>
  <c r="BW94" i="861"/>
  <c r="BX94" i="861"/>
  <c r="BY94" i="861"/>
  <c r="BW95" i="861"/>
  <c r="BX95" i="861"/>
  <c r="BY95" i="861"/>
  <c r="BW96" i="861"/>
  <c r="BX96" i="861"/>
  <c r="BY96" i="861"/>
  <c r="BW97" i="861"/>
  <c r="BX97" i="861"/>
  <c r="BY97" i="861"/>
  <c r="BW98" i="861"/>
  <c r="BX98" i="861"/>
  <c r="BY98" i="861"/>
  <c r="BW99" i="861"/>
  <c r="BX99" i="861"/>
  <c r="BY99" i="861"/>
  <c r="BW100" i="861"/>
  <c r="BX100" i="861"/>
  <c r="BY100" i="861"/>
  <c r="BW101" i="861"/>
  <c r="BX101" i="861"/>
  <c r="BY101" i="861"/>
  <c r="BW102" i="861"/>
  <c r="BX102" i="861"/>
  <c r="BY102" i="861"/>
  <c r="BW103" i="861"/>
  <c r="BX103" i="861"/>
  <c r="BY103" i="861"/>
  <c r="BW104" i="861"/>
  <c r="BX104" i="861"/>
  <c r="BY104" i="861"/>
  <c r="BW105" i="861"/>
  <c r="BX105" i="861"/>
  <c r="BY105" i="861"/>
  <c r="BW106" i="861"/>
  <c r="BX106" i="861"/>
  <c r="BY106" i="861"/>
  <c r="BW107" i="861"/>
  <c r="BX107" i="861"/>
  <c r="BY107" i="861"/>
  <c r="BW108" i="861"/>
  <c r="BX108" i="861"/>
  <c r="BY108" i="861"/>
  <c r="BW109" i="861"/>
  <c r="BX109" i="861"/>
  <c r="BY109" i="861"/>
  <c r="BW110" i="861"/>
  <c r="BX110" i="861"/>
  <c r="BY110" i="861"/>
  <c r="BW111" i="861"/>
  <c r="BX111" i="861"/>
  <c r="BY111" i="861"/>
  <c r="BW112" i="861"/>
  <c r="BX112" i="861"/>
  <c r="BY112" i="861"/>
  <c r="BW113" i="861"/>
  <c r="BX113" i="861"/>
  <c r="BY113" i="861"/>
  <c r="BW114" i="861"/>
  <c r="BX114" i="861"/>
  <c r="BY114" i="861"/>
  <c r="BW115" i="861"/>
  <c r="BX115" i="861"/>
  <c r="BY115" i="861"/>
  <c r="BW116" i="861"/>
  <c r="BX116" i="861"/>
  <c r="BY116" i="861"/>
  <c r="BW117" i="861"/>
  <c r="BX117" i="861"/>
  <c r="BY117" i="861"/>
  <c r="BW118" i="861"/>
  <c r="BX118" i="861"/>
  <c r="BY118" i="861"/>
  <c r="BW119" i="861"/>
  <c r="BX119" i="861"/>
  <c r="BY119" i="861"/>
  <c r="BW120" i="861"/>
  <c r="BX120" i="861"/>
  <c r="BY120" i="861"/>
  <c r="BW121" i="861"/>
  <c r="BX121" i="861"/>
  <c r="BY121" i="861"/>
  <c r="BW122" i="861"/>
  <c r="BX122" i="861"/>
  <c r="BY122" i="861"/>
  <c r="BW123" i="861"/>
  <c r="BX123" i="861"/>
  <c r="BY123" i="861"/>
  <c r="BW124" i="861"/>
  <c r="BX124" i="861"/>
  <c r="BY124" i="861"/>
  <c r="BW125" i="861"/>
  <c r="BX125" i="861"/>
  <c r="BY125" i="861"/>
  <c r="BW126" i="861"/>
  <c r="BX126" i="861"/>
  <c r="BY126" i="861"/>
  <c r="BW127" i="861"/>
  <c r="BX127" i="861"/>
  <c r="BY127" i="861"/>
  <c r="BW128" i="861"/>
  <c r="BX128" i="861"/>
  <c r="BY128" i="861"/>
  <c r="BW129" i="861"/>
  <c r="BX129" i="861"/>
  <c r="BY129" i="861"/>
  <c r="BW130" i="861"/>
  <c r="BX130" i="861"/>
  <c r="BY130" i="861"/>
  <c r="BW131" i="861"/>
  <c r="BX131" i="861"/>
  <c r="BY131" i="861"/>
  <c r="BY3" i="861"/>
  <c r="BX3" i="861"/>
  <c r="BW3" i="861"/>
  <c r="BV3" i="861"/>
  <c r="BK4" i="861"/>
  <c r="BL4" i="861"/>
  <c r="BM4" i="861"/>
  <c r="BK5" i="861"/>
  <c r="BL5" i="861"/>
  <c r="BM5" i="861"/>
  <c r="BK6" i="861"/>
  <c r="BL6" i="861"/>
  <c r="BM6" i="861"/>
  <c r="BK7" i="861"/>
  <c r="BL7" i="861"/>
  <c r="BM7" i="861"/>
  <c r="BK8" i="861"/>
  <c r="BL8" i="861"/>
  <c r="BM8" i="861"/>
  <c r="BK9" i="861"/>
  <c r="BL9" i="861"/>
  <c r="BM9" i="861"/>
  <c r="BK10" i="861"/>
  <c r="BL10" i="861"/>
  <c r="BM10" i="861"/>
  <c r="BK11" i="861"/>
  <c r="BL11" i="861"/>
  <c r="BM11" i="861"/>
  <c r="BK12" i="861"/>
  <c r="BL12" i="861"/>
  <c r="BM12" i="861"/>
  <c r="BK13" i="861"/>
  <c r="BL13" i="861"/>
  <c r="BM13" i="861"/>
  <c r="BK14" i="861"/>
  <c r="BL14" i="861"/>
  <c r="BM14" i="861"/>
  <c r="BK15" i="861"/>
  <c r="BL15" i="861"/>
  <c r="BM15" i="861"/>
  <c r="BK16" i="861"/>
  <c r="BL16" i="861"/>
  <c r="BM16" i="861"/>
  <c r="BK17" i="861"/>
  <c r="BL17" i="861"/>
  <c r="BM17" i="861"/>
  <c r="BK18" i="861"/>
  <c r="BL18" i="861"/>
  <c r="BM18" i="861"/>
  <c r="BK19" i="861"/>
  <c r="BL19" i="861"/>
  <c r="BM19" i="861"/>
  <c r="BK20" i="861"/>
  <c r="BL20" i="861"/>
  <c r="BM20" i="861"/>
  <c r="BK21" i="861"/>
  <c r="BL21" i="861"/>
  <c r="BM21" i="861"/>
  <c r="BK22" i="861"/>
  <c r="BL22" i="861"/>
  <c r="BM22" i="861"/>
  <c r="BK23" i="861"/>
  <c r="BL23" i="861"/>
  <c r="BM23" i="861"/>
  <c r="BK24" i="861"/>
  <c r="BL24" i="861"/>
  <c r="BM24" i="861"/>
  <c r="BK25" i="861"/>
  <c r="BL25" i="861"/>
  <c r="BM25" i="861"/>
  <c r="BK26" i="861"/>
  <c r="BL26" i="861"/>
  <c r="BM26" i="861"/>
  <c r="BK27" i="861"/>
  <c r="BL27" i="861"/>
  <c r="BM27" i="861"/>
  <c r="BK28" i="861"/>
  <c r="BL28" i="861"/>
  <c r="BM28" i="861"/>
  <c r="BK29" i="861"/>
  <c r="BL29" i="861"/>
  <c r="BM29" i="861"/>
  <c r="BK30" i="861"/>
  <c r="BL30" i="861"/>
  <c r="BM30" i="861"/>
  <c r="BK31" i="861"/>
  <c r="BL31" i="861"/>
  <c r="BM31" i="861"/>
  <c r="BK32" i="861"/>
  <c r="BL32" i="861"/>
  <c r="BM32" i="861"/>
  <c r="BK33" i="861"/>
  <c r="BL33" i="861"/>
  <c r="BM33" i="861"/>
  <c r="BK34" i="861"/>
  <c r="BL34" i="861"/>
  <c r="BM34" i="861"/>
  <c r="BK35" i="861"/>
  <c r="BL35" i="861"/>
  <c r="BM35" i="861"/>
  <c r="BK36" i="861"/>
  <c r="BL36" i="861"/>
  <c r="BM36" i="861"/>
  <c r="BK37" i="861"/>
  <c r="BL37" i="861"/>
  <c r="BM37" i="861"/>
  <c r="BK38" i="861"/>
  <c r="BL38" i="861"/>
  <c r="BM38" i="861"/>
  <c r="BK39" i="861"/>
  <c r="BL39" i="861"/>
  <c r="BM39" i="861"/>
  <c r="BK40" i="861"/>
  <c r="BL40" i="861"/>
  <c r="BM40" i="861"/>
  <c r="BK41" i="861"/>
  <c r="BL41" i="861"/>
  <c r="BM41" i="861"/>
  <c r="BK42" i="861"/>
  <c r="BL42" i="861"/>
  <c r="BM42" i="861"/>
  <c r="BK43" i="861"/>
  <c r="BL43" i="861"/>
  <c r="BM43" i="861"/>
  <c r="BK44" i="861"/>
  <c r="BL44" i="861"/>
  <c r="BM44" i="861"/>
  <c r="BK45" i="861"/>
  <c r="BL45" i="861"/>
  <c r="BM45" i="861"/>
  <c r="BK46" i="861"/>
  <c r="BL46" i="861"/>
  <c r="BM46" i="861"/>
  <c r="BK47" i="861"/>
  <c r="BL47" i="861"/>
  <c r="BM47" i="861"/>
  <c r="BK48" i="861"/>
  <c r="BL48" i="861"/>
  <c r="BM48" i="861"/>
  <c r="BK49" i="861"/>
  <c r="BL49" i="861"/>
  <c r="BM49" i="861"/>
  <c r="BK50" i="861"/>
  <c r="BL50" i="861"/>
  <c r="BM50" i="861"/>
  <c r="BK51" i="861"/>
  <c r="BL51" i="861"/>
  <c r="BM51" i="861"/>
  <c r="BK52" i="861"/>
  <c r="BL52" i="861"/>
  <c r="BM52" i="861"/>
  <c r="BK53" i="861"/>
  <c r="BL53" i="861"/>
  <c r="BM53" i="861"/>
  <c r="BK54" i="861"/>
  <c r="BL54" i="861"/>
  <c r="BM54" i="861"/>
  <c r="BK55" i="861"/>
  <c r="BL55" i="861"/>
  <c r="BM55" i="861"/>
  <c r="BK56" i="861"/>
  <c r="BL56" i="861"/>
  <c r="BM56" i="861"/>
  <c r="BK57" i="861"/>
  <c r="BL57" i="861"/>
  <c r="BM57" i="861"/>
  <c r="BK58" i="861"/>
  <c r="BL58" i="861"/>
  <c r="BM58" i="861"/>
  <c r="BK59" i="861"/>
  <c r="BL59" i="861"/>
  <c r="BM59" i="861"/>
  <c r="BK60" i="861"/>
  <c r="BL60" i="861"/>
  <c r="BM60" i="861"/>
  <c r="BK61" i="861"/>
  <c r="BL61" i="861"/>
  <c r="BM61" i="861"/>
  <c r="BK62" i="861"/>
  <c r="BL62" i="861"/>
  <c r="BM62" i="861"/>
  <c r="BK63" i="861"/>
  <c r="BL63" i="861"/>
  <c r="BM63" i="861"/>
  <c r="BK64" i="861"/>
  <c r="L22" i="863" s="1"/>
  <c r="B35" i="863" s="1"/>
  <c r="BL64" i="861"/>
  <c r="M22" i="863" s="1"/>
  <c r="B36" i="863" s="1"/>
  <c r="BM64" i="861"/>
  <c r="N22" i="863" s="1"/>
  <c r="B37" i="863" s="1"/>
  <c r="BK65" i="861"/>
  <c r="BL65" i="861"/>
  <c r="BM65" i="861"/>
  <c r="BK66" i="861"/>
  <c r="BL66" i="861"/>
  <c r="BM66" i="861"/>
  <c r="BK67" i="861"/>
  <c r="BL67" i="861"/>
  <c r="BM67" i="861"/>
  <c r="BK68" i="861"/>
  <c r="BL68" i="861"/>
  <c r="BM68" i="861"/>
  <c r="BK69" i="861"/>
  <c r="BL69" i="861"/>
  <c r="BM69" i="861"/>
  <c r="BK70" i="861"/>
  <c r="BL70" i="861"/>
  <c r="BM70" i="861"/>
  <c r="BK71" i="861"/>
  <c r="BL71" i="861"/>
  <c r="BM71" i="861"/>
  <c r="BK72" i="861"/>
  <c r="BL72" i="861"/>
  <c r="BM72" i="861"/>
  <c r="BK73" i="861"/>
  <c r="BL73" i="861"/>
  <c r="BM73" i="861"/>
  <c r="BK74" i="861"/>
  <c r="BL74" i="861"/>
  <c r="BM74" i="861"/>
  <c r="BK75" i="861"/>
  <c r="BL75" i="861"/>
  <c r="BM75" i="861"/>
  <c r="BK76" i="861"/>
  <c r="BL76" i="861"/>
  <c r="BM76" i="861"/>
  <c r="BK77" i="861"/>
  <c r="BL77" i="861"/>
  <c r="BM77" i="861"/>
  <c r="BK78" i="861"/>
  <c r="BL78" i="861"/>
  <c r="BM78" i="861"/>
  <c r="BK79" i="861"/>
  <c r="BL79" i="861"/>
  <c r="BM79" i="861"/>
  <c r="BK80" i="861"/>
  <c r="BL80" i="861"/>
  <c r="BM80" i="861"/>
  <c r="BK81" i="861"/>
  <c r="BL81" i="861"/>
  <c r="BM81" i="861"/>
  <c r="BK82" i="861"/>
  <c r="BL82" i="861"/>
  <c r="BM82" i="861"/>
  <c r="BK83" i="861"/>
  <c r="BL83" i="861"/>
  <c r="BM83" i="861"/>
  <c r="BK84" i="861"/>
  <c r="BL84" i="861"/>
  <c r="BM84" i="861"/>
  <c r="BK85" i="861"/>
  <c r="BL85" i="861"/>
  <c r="BM85" i="861"/>
  <c r="BK86" i="861"/>
  <c r="BL86" i="861"/>
  <c r="BM86" i="861"/>
  <c r="BK87" i="861"/>
  <c r="BL87" i="861"/>
  <c r="BM87" i="861"/>
  <c r="BK88" i="861"/>
  <c r="BL88" i="861"/>
  <c r="BM88" i="861"/>
  <c r="BK89" i="861"/>
  <c r="BL89" i="861"/>
  <c r="BM89" i="861"/>
  <c r="BK90" i="861"/>
  <c r="BL90" i="861"/>
  <c r="BM90" i="861"/>
  <c r="BK91" i="861"/>
  <c r="BL91" i="861"/>
  <c r="BM91" i="861"/>
  <c r="BK92" i="861"/>
  <c r="BL92" i="861"/>
  <c r="BM92" i="861"/>
  <c r="BK93" i="861"/>
  <c r="BL93" i="861"/>
  <c r="BM93" i="861"/>
  <c r="BK94" i="861"/>
  <c r="BL94" i="861"/>
  <c r="BM94" i="861"/>
  <c r="BK95" i="861"/>
  <c r="BL95" i="861"/>
  <c r="BM95" i="861"/>
  <c r="BK96" i="861"/>
  <c r="BL96" i="861"/>
  <c r="BM96" i="861"/>
  <c r="BK97" i="861"/>
  <c r="BL97" i="861"/>
  <c r="BM97" i="861"/>
  <c r="BK98" i="861"/>
  <c r="BL98" i="861"/>
  <c r="BM98" i="861"/>
  <c r="BK99" i="861"/>
  <c r="BL99" i="861"/>
  <c r="M22" i="862" s="1"/>
  <c r="BM99" i="861"/>
  <c r="N22" i="862" s="1"/>
  <c r="BK100" i="861"/>
  <c r="BL100" i="861"/>
  <c r="BM100" i="861"/>
  <c r="BK101" i="861"/>
  <c r="BL101" i="861"/>
  <c r="BM101" i="861"/>
  <c r="BK102" i="861"/>
  <c r="BL102" i="861"/>
  <c r="BM102" i="861"/>
  <c r="BK103" i="861"/>
  <c r="BL103" i="861"/>
  <c r="BM103" i="861"/>
  <c r="BK104" i="861"/>
  <c r="BL104" i="861"/>
  <c r="BM104" i="861"/>
  <c r="BK105" i="861"/>
  <c r="BL105" i="861"/>
  <c r="BM105" i="861"/>
  <c r="BK106" i="861"/>
  <c r="BL106" i="861"/>
  <c r="BM106" i="861"/>
  <c r="BK107" i="861"/>
  <c r="BL107" i="861"/>
  <c r="BM107" i="861"/>
  <c r="BK108" i="861"/>
  <c r="BL108" i="861"/>
  <c r="BM108" i="861"/>
  <c r="BK109" i="861"/>
  <c r="BL109" i="861"/>
  <c r="BM109" i="861"/>
  <c r="BK110" i="861"/>
  <c r="BL110" i="861"/>
  <c r="BM110" i="861"/>
  <c r="BK111" i="861"/>
  <c r="BL111" i="861"/>
  <c r="BM111" i="861"/>
  <c r="BK112" i="861"/>
  <c r="BL112" i="861"/>
  <c r="BM112" i="861"/>
  <c r="BK113" i="861"/>
  <c r="BL113" i="861"/>
  <c r="BM113" i="861"/>
  <c r="BK114" i="861"/>
  <c r="BL114" i="861"/>
  <c r="BM114" i="861"/>
  <c r="BK115" i="861"/>
  <c r="BL115" i="861"/>
  <c r="BM115" i="861"/>
  <c r="BK116" i="861"/>
  <c r="BL116" i="861"/>
  <c r="BM116" i="861"/>
  <c r="BK117" i="861"/>
  <c r="BL117" i="861"/>
  <c r="BM117" i="861"/>
  <c r="BK118" i="861"/>
  <c r="BL118" i="861"/>
  <c r="BM118" i="861"/>
  <c r="BK119" i="861"/>
  <c r="BL119" i="861"/>
  <c r="BM119" i="861"/>
  <c r="BK120" i="861"/>
  <c r="BL120" i="861"/>
  <c r="BM120" i="861"/>
  <c r="BK121" i="861"/>
  <c r="BL121" i="861"/>
  <c r="BM121" i="861"/>
  <c r="BK122" i="861"/>
  <c r="BL122" i="861"/>
  <c r="BM122" i="861"/>
  <c r="BK123" i="861"/>
  <c r="BL123" i="861"/>
  <c r="BM123" i="861"/>
  <c r="BK124" i="861"/>
  <c r="BL124" i="861"/>
  <c r="BM124" i="861"/>
  <c r="BK125" i="861"/>
  <c r="BL125" i="861"/>
  <c r="BM125" i="861"/>
  <c r="BK126" i="861"/>
  <c r="BL126" i="861"/>
  <c r="BM126" i="861"/>
  <c r="BK127" i="861"/>
  <c r="BL127" i="861"/>
  <c r="BM127" i="861"/>
  <c r="BK128" i="861"/>
  <c r="BL128" i="861"/>
  <c r="BM128" i="861"/>
  <c r="BK129" i="861"/>
  <c r="BL129" i="861"/>
  <c r="BM129" i="861"/>
  <c r="BK130" i="861"/>
  <c r="BL130" i="861"/>
  <c r="BM130" i="861"/>
  <c r="BK131" i="861"/>
  <c r="BL131" i="861"/>
  <c r="BM131" i="861"/>
  <c r="BM3" i="861"/>
  <c r="BL3" i="861"/>
  <c r="BK3" i="861"/>
  <c r="BJ3" i="861"/>
  <c r="L22" i="862" l="1"/>
  <c r="N23" i="862"/>
  <c r="B37" i="862" s="1"/>
  <c r="M23" i="862"/>
  <c r="B36" i="862" s="1"/>
  <c r="L23" i="862"/>
  <c r="C12" i="769"/>
  <c r="A51" i="705"/>
  <c r="A55" i="792"/>
  <c r="B35" i="862" l="1"/>
  <c r="BD3" i="861"/>
  <c r="BB5" i="861" l="1"/>
  <c r="BC5" i="861"/>
  <c r="BD5" i="861"/>
  <c r="BE5" i="861"/>
  <c r="BF5" i="861"/>
  <c r="BG5" i="861"/>
  <c r="BH5" i="861"/>
  <c r="BI5" i="861"/>
  <c r="BJ5" i="861"/>
  <c r="BN5" i="861"/>
  <c r="BO5" i="861"/>
  <c r="BP5" i="861"/>
  <c r="BQ5" i="861"/>
  <c r="BR5" i="861"/>
  <c r="BS5" i="861"/>
  <c r="BT5" i="861"/>
  <c r="BU5" i="861"/>
  <c r="BV5" i="861"/>
  <c r="BB6" i="861"/>
  <c r="BC6" i="861"/>
  <c r="BD6" i="861"/>
  <c r="BE6" i="861"/>
  <c r="BF6" i="861"/>
  <c r="BG6" i="861"/>
  <c r="BH6" i="861"/>
  <c r="BI6" i="861"/>
  <c r="BJ6" i="861"/>
  <c r="BN6" i="861"/>
  <c r="BO6" i="861"/>
  <c r="BP6" i="861"/>
  <c r="BQ6" i="861"/>
  <c r="BR6" i="861"/>
  <c r="BS6" i="861"/>
  <c r="BT6" i="861"/>
  <c r="BU6" i="861"/>
  <c r="BV6" i="861"/>
  <c r="BB7" i="861"/>
  <c r="BC7" i="861"/>
  <c r="BD7" i="861"/>
  <c r="BE7" i="861"/>
  <c r="BF7" i="861"/>
  <c r="BG7" i="861"/>
  <c r="BH7" i="861"/>
  <c r="BI7" i="861"/>
  <c r="BJ7" i="861"/>
  <c r="BN7" i="861"/>
  <c r="BO7" i="861"/>
  <c r="BP7" i="861"/>
  <c r="BQ7" i="861"/>
  <c r="BR7" i="861"/>
  <c r="BS7" i="861"/>
  <c r="BT7" i="861"/>
  <c r="BU7" i="861"/>
  <c r="BV7" i="861"/>
  <c r="BB8" i="861"/>
  <c r="BC8" i="861"/>
  <c r="BD8" i="861"/>
  <c r="BE8" i="861"/>
  <c r="BF8" i="861"/>
  <c r="BG8" i="861"/>
  <c r="BH8" i="861"/>
  <c r="BI8" i="861"/>
  <c r="BJ8" i="861"/>
  <c r="BN8" i="861"/>
  <c r="BO8" i="861"/>
  <c r="BP8" i="861"/>
  <c r="BQ8" i="861"/>
  <c r="BR8" i="861"/>
  <c r="BS8" i="861"/>
  <c r="BT8" i="861"/>
  <c r="BU8" i="861"/>
  <c r="BV8" i="861"/>
  <c r="BB9" i="861"/>
  <c r="BC9" i="861"/>
  <c r="BD9" i="861"/>
  <c r="BE9" i="861"/>
  <c r="BF9" i="861"/>
  <c r="BG9" i="861"/>
  <c r="BH9" i="861"/>
  <c r="BI9" i="861"/>
  <c r="BJ9" i="861"/>
  <c r="BN9" i="861"/>
  <c r="BO9" i="861"/>
  <c r="BP9" i="861"/>
  <c r="BQ9" i="861"/>
  <c r="BR9" i="861"/>
  <c r="BS9" i="861"/>
  <c r="BT9" i="861"/>
  <c r="BU9" i="861"/>
  <c r="BV9" i="861"/>
  <c r="BB10" i="861"/>
  <c r="BC10" i="861"/>
  <c r="BD10" i="861"/>
  <c r="BE10" i="861"/>
  <c r="BF10" i="861"/>
  <c r="BG10" i="861"/>
  <c r="BH10" i="861"/>
  <c r="BI10" i="861"/>
  <c r="BJ10" i="861"/>
  <c r="BN10" i="861"/>
  <c r="BO10" i="861"/>
  <c r="BP10" i="861"/>
  <c r="BQ10" i="861"/>
  <c r="BR10" i="861"/>
  <c r="BS10" i="861"/>
  <c r="BT10" i="861"/>
  <c r="BU10" i="861"/>
  <c r="BV10" i="861"/>
  <c r="BB11" i="861"/>
  <c r="BC11" i="861"/>
  <c r="BD11" i="861"/>
  <c r="BE11" i="861"/>
  <c r="BF11" i="861"/>
  <c r="BG11" i="861"/>
  <c r="BH11" i="861"/>
  <c r="BI11" i="861"/>
  <c r="BJ11" i="861"/>
  <c r="BN11" i="861"/>
  <c r="BO11" i="861"/>
  <c r="BP11" i="861"/>
  <c r="BQ11" i="861"/>
  <c r="BR11" i="861"/>
  <c r="BS11" i="861"/>
  <c r="BT11" i="861"/>
  <c r="BU11" i="861"/>
  <c r="BV11" i="861"/>
  <c r="BB12" i="861"/>
  <c r="BC12" i="861"/>
  <c r="BD12" i="861"/>
  <c r="BE12" i="861"/>
  <c r="BF12" i="861"/>
  <c r="BG12" i="861"/>
  <c r="BH12" i="861"/>
  <c r="BI12" i="861"/>
  <c r="BJ12" i="861"/>
  <c r="BN12" i="861"/>
  <c r="BO12" i="861"/>
  <c r="BP12" i="861"/>
  <c r="BQ12" i="861"/>
  <c r="BR12" i="861"/>
  <c r="BS12" i="861"/>
  <c r="BT12" i="861"/>
  <c r="BU12" i="861"/>
  <c r="BV12" i="861"/>
  <c r="BB13" i="861"/>
  <c r="BC13" i="861"/>
  <c r="BD13" i="861"/>
  <c r="BE13" i="861"/>
  <c r="BF13" i="861"/>
  <c r="BG13" i="861"/>
  <c r="BH13" i="861"/>
  <c r="BI13" i="861"/>
  <c r="BJ13" i="861"/>
  <c r="BN13" i="861"/>
  <c r="BO13" i="861"/>
  <c r="BP13" i="861"/>
  <c r="BQ13" i="861"/>
  <c r="BR13" i="861"/>
  <c r="BS13" i="861"/>
  <c r="BT13" i="861"/>
  <c r="BU13" i="861"/>
  <c r="BV13" i="861"/>
  <c r="BB14" i="861"/>
  <c r="BC14" i="861"/>
  <c r="BD14" i="861"/>
  <c r="BE14" i="861"/>
  <c r="BF14" i="861"/>
  <c r="BG14" i="861"/>
  <c r="BH14" i="861"/>
  <c r="BI14" i="861"/>
  <c r="BJ14" i="861"/>
  <c r="BN14" i="861"/>
  <c r="BO14" i="861"/>
  <c r="BP14" i="861"/>
  <c r="BQ14" i="861"/>
  <c r="BR14" i="861"/>
  <c r="BS14" i="861"/>
  <c r="BT14" i="861"/>
  <c r="BU14" i="861"/>
  <c r="BV14" i="861"/>
  <c r="BB15" i="861"/>
  <c r="BC15" i="861"/>
  <c r="BD15" i="861"/>
  <c r="BE15" i="861"/>
  <c r="BF15" i="861"/>
  <c r="BG15" i="861"/>
  <c r="BH15" i="861"/>
  <c r="BI15" i="861"/>
  <c r="BJ15" i="861"/>
  <c r="BN15" i="861"/>
  <c r="BO15" i="861"/>
  <c r="BP15" i="861"/>
  <c r="BQ15" i="861"/>
  <c r="BR15" i="861"/>
  <c r="BS15" i="861"/>
  <c r="BT15" i="861"/>
  <c r="BU15" i="861"/>
  <c r="BV15" i="861"/>
  <c r="BB16" i="861"/>
  <c r="BC16" i="861"/>
  <c r="BD16" i="861"/>
  <c r="BE16" i="861"/>
  <c r="BF16" i="861"/>
  <c r="BG16" i="861"/>
  <c r="BH16" i="861"/>
  <c r="BI16" i="861"/>
  <c r="BJ16" i="861"/>
  <c r="BN16" i="861"/>
  <c r="BO16" i="861"/>
  <c r="BP16" i="861"/>
  <c r="BQ16" i="861"/>
  <c r="BR16" i="861"/>
  <c r="BS16" i="861"/>
  <c r="BT16" i="861"/>
  <c r="BU16" i="861"/>
  <c r="BV16" i="861"/>
  <c r="BB17" i="861"/>
  <c r="BC17" i="861"/>
  <c r="BD17" i="861"/>
  <c r="BE17" i="861"/>
  <c r="BF17" i="861"/>
  <c r="BG17" i="861"/>
  <c r="BH17" i="861"/>
  <c r="BI17" i="861"/>
  <c r="BJ17" i="861"/>
  <c r="BN17" i="861"/>
  <c r="BO17" i="861"/>
  <c r="BP17" i="861"/>
  <c r="BQ17" i="861"/>
  <c r="BR17" i="861"/>
  <c r="BS17" i="861"/>
  <c r="BT17" i="861"/>
  <c r="BU17" i="861"/>
  <c r="BV17" i="861"/>
  <c r="BB18" i="861"/>
  <c r="BC18" i="861"/>
  <c r="BD18" i="861"/>
  <c r="BE18" i="861"/>
  <c r="BF18" i="861"/>
  <c r="BG18" i="861"/>
  <c r="BH18" i="861"/>
  <c r="BI18" i="861"/>
  <c r="BJ18" i="861"/>
  <c r="BN18" i="861"/>
  <c r="BO18" i="861"/>
  <c r="BP18" i="861"/>
  <c r="BQ18" i="861"/>
  <c r="BR18" i="861"/>
  <c r="BS18" i="861"/>
  <c r="BT18" i="861"/>
  <c r="BU18" i="861"/>
  <c r="BV18" i="861"/>
  <c r="BB19" i="861"/>
  <c r="BC19" i="861"/>
  <c r="BD19" i="861"/>
  <c r="BE19" i="861"/>
  <c r="BF19" i="861"/>
  <c r="BG19" i="861"/>
  <c r="BH19" i="861"/>
  <c r="BI19" i="861"/>
  <c r="BJ19" i="861"/>
  <c r="BN19" i="861"/>
  <c r="BO19" i="861"/>
  <c r="BP19" i="861"/>
  <c r="BQ19" i="861"/>
  <c r="BR19" i="861"/>
  <c r="BS19" i="861"/>
  <c r="BT19" i="861"/>
  <c r="BU19" i="861"/>
  <c r="BV19" i="861"/>
  <c r="BB20" i="861"/>
  <c r="BC20" i="861"/>
  <c r="BD20" i="861"/>
  <c r="BE20" i="861"/>
  <c r="BF20" i="861"/>
  <c r="BG20" i="861"/>
  <c r="BH20" i="861"/>
  <c r="BI20" i="861"/>
  <c r="BJ20" i="861"/>
  <c r="BN20" i="861"/>
  <c r="BO20" i="861"/>
  <c r="BP20" i="861"/>
  <c r="BQ20" i="861"/>
  <c r="BR20" i="861"/>
  <c r="BS20" i="861"/>
  <c r="BT20" i="861"/>
  <c r="BU20" i="861"/>
  <c r="BV20" i="861"/>
  <c r="BB21" i="861"/>
  <c r="BC21" i="861"/>
  <c r="BD21" i="861"/>
  <c r="BE21" i="861"/>
  <c r="BF21" i="861"/>
  <c r="BG21" i="861"/>
  <c r="BH21" i="861"/>
  <c r="BI21" i="861"/>
  <c r="BJ21" i="861"/>
  <c r="BN21" i="861"/>
  <c r="BO21" i="861"/>
  <c r="BP21" i="861"/>
  <c r="BQ21" i="861"/>
  <c r="BR21" i="861"/>
  <c r="BS21" i="861"/>
  <c r="BT21" i="861"/>
  <c r="BU21" i="861"/>
  <c r="BV21" i="861"/>
  <c r="BB22" i="861"/>
  <c r="BC22" i="861"/>
  <c r="BD22" i="861"/>
  <c r="BE22" i="861"/>
  <c r="BF22" i="861"/>
  <c r="BG22" i="861"/>
  <c r="BH22" i="861"/>
  <c r="BI22" i="861"/>
  <c r="BJ22" i="861"/>
  <c r="BN22" i="861"/>
  <c r="BO22" i="861"/>
  <c r="BP22" i="861"/>
  <c r="BQ22" i="861"/>
  <c r="BR22" i="861"/>
  <c r="BS22" i="861"/>
  <c r="BT22" i="861"/>
  <c r="BU22" i="861"/>
  <c r="BV22" i="861"/>
  <c r="BB23" i="861"/>
  <c r="BC23" i="861"/>
  <c r="BD23" i="861"/>
  <c r="BE23" i="861"/>
  <c r="BF23" i="861"/>
  <c r="BG23" i="861"/>
  <c r="BH23" i="861"/>
  <c r="BI23" i="861"/>
  <c r="BJ23" i="861"/>
  <c r="BN23" i="861"/>
  <c r="BO23" i="861"/>
  <c r="BP23" i="861"/>
  <c r="BQ23" i="861"/>
  <c r="BR23" i="861"/>
  <c r="BS23" i="861"/>
  <c r="BT23" i="861"/>
  <c r="BU23" i="861"/>
  <c r="BV23" i="861"/>
  <c r="BB24" i="861"/>
  <c r="BC24" i="861"/>
  <c r="BD24" i="861"/>
  <c r="BE24" i="861"/>
  <c r="BF24" i="861"/>
  <c r="BG24" i="861"/>
  <c r="BH24" i="861"/>
  <c r="BI24" i="861"/>
  <c r="BJ24" i="861"/>
  <c r="BN24" i="861"/>
  <c r="BO24" i="861"/>
  <c r="BP24" i="861"/>
  <c r="BQ24" i="861"/>
  <c r="BR24" i="861"/>
  <c r="BS24" i="861"/>
  <c r="BT24" i="861"/>
  <c r="BU24" i="861"/>
  <c r="BV24" i="861"/>
  <c r="BB25" i="861"/>
  <c r="BC25" i="861"/>
  <c r="BD25" i="861"/>
  <c r="BE25" i="861"/>
  <c r="BF25" i="861"/>
  <c r="BG25" i="861"/>
  <c r="BH25" i="861"/>
  <c r="BI25" i="861"/>
  <c r="BJ25" i="861"/>
  <c r="BN25" i="861"/>
  <c r="BO25" i="861"/>
  <c r="BP25" i="861"/>
  <c r="BQ25" i="861"/>
  <c r="BR25" i="861"/>
  <c r="BS25" i="861"/>
  <c r="BT25" i="861"/>
  <c r="BU25" i="861"/>
  <c r="BV25" i="861"/>
  <c r="BB26" i="861"/>
  <c r="BC26" i="861"/>
  <c r="BD26" i="861"/>
  <c r="BE26" i="861"/>
  <c r="BF26" i="861"/>
  <c r="BG26" i="861"/>
  <c r="BH26" i="861"/>
  <c r="BI26" i="861"/>
  <c r="BJ26" i="861"/>
  <c r="BN26" i="861"/>
  <c r="BO26" i="861"/>
  <c r="BP26" i="861"/>
  <c r="BQ26" i="861"/>
  <c r="BR26" i="861"/>
  <c r="BS26" i="861"/>
  <c r="BT26" i="861"/>
  <c r="BU26" i="861"/>
  <c r="BV26" i="861"/>
  <c r="BB27" i="861"/>
  <c r="BC27" i="861"/>
  <c r="BD27" i="861"/>
  <c r="BE27" i="861"/>
  <c r="BF27" i="861"/>
  <c r="BG27" i="861"/>
  <c r="BH27" i="861"/>
  <c r="BI27" i="861"/>
  <c r="BJ27" i="861"/>
  <c r="BN27" i="861"/>
  <c r="BO27" i="861"/>
  <c r="BP27" i="861"/>
  <c r="BQ27" i="861"/>
  <c r="BR27" i="861"/>
  <c r="BS27" i="861"/>
  <c r="BT27" i="861"/>
  <c r="BU27" i="861"/>
  <c r="BV27" i="861"/>
  <c r="BB28" i="861"/>
  <c r="BC28" i="861"/>
  <c r="BD28" i="861"/>
  <c r="BE28" i="861"/>
  <c r="BF28" i="861"/>
  <c r="BG28" i="861"/>
  <c r="BH28" i="861"/>
  <c r="BI28" i="861"/>
  <c r="BJ28" i="861"/>
  <c r="BN28" i="861"/>
  <c r="BO28" i="861"/>
  <c r="BP28" i="861"/>
  <c r="BQ28" i="861"/>
  <c r="BR28" i="861"/>
  <c r="BS28" i="861"/>
  <c r="BT28" i="861"/>
  <c r="BU28" i="861"/>
  <c r="BV28" i="861"/>
  <c r="BB29" i="861"/>
  <c r="BC29" i="861"/>
  <c r="BD29" i="861"/>
  <c r="BE29" i="861"/>
  <c r="BF29" i="861"/>
  <c r="BG29" i="861"/>
  <c r="BH29" i="861"/>
  <c r="BI29" i="861"/>
  <c r="BJ29" i="861"/>
  <c r="BN29" i="861"/>
  <c r="BO29" i="861"/>
  <c r="BP29" i="861"/>
  <c r="BQ29" i="861"/>
  <c r="BR29" i="861"/>
  <c r="BS29" i="861"/>
  <c r="BT29" i="861"/>
  <c r="BU29" i="861"/>
  <c r="BV29" i="861"/>
  <c r="BB30" i="861"/>
  <c r="BC30" i="861"/>
  <c r="BD30" i="861"/>
  <c r="BE30" i="861"/>
  <c r="BF30" i="861"/>
  <c r="BG30" i="861"/>
  <c r="BH30" i="861"/>
  <c r="BI30" i="861"/>
  <c r="BJ30" i="861"/>
  <c r="BN30" i="861"/>
  <c r="BO30" i="861"/>
  <c r="BP30" i="861"/>
  <c r="BQ30" i="861"/>
  <c r="BR30" i="861"/>
  <c r="BS30" i="861"/>
  <c r="BT30" i="861"/>
  <c r="BU30" i="861"/>
  <c r="BV30" i="861"/>
  <c r="BB31" i="861"/>
  <c r="BC31" i="861"/>
  <c r="BD31" i="861"/>
  <c r="BE31" i="861"/>
  <c r="BF31" i="861"/>
  <c r="BG31" i="861"/>
  <c r="BH31" i="861"/>
  <c r="BI31" i="861"/>
  <c r="BJ31" i="861"/>
  <c r="BN31" i="861"/>
  <c r="BO31" i="861"/>
  <c r="BP31" i="861"/>
  <c r="BQ31" i="861"/>
  <c r="BR31" i="861"/>
  <c r="BS31" i="861"/>
  <c r="BT31" i="861"/>
  <c r="BU31" i="861"/>
  <c r="BV31" i="861"/>
  <c r="BB32" i="861"/>
  <c r="BC32" i="861"/>
  <c r="BD32" i="861"/>
  <c r="BE32" i="861"/>
  <c r="BF32" i="861"/>
  <c r="BG32" i="861"/>
  <c r="BH32" i="861"/>
  <c r="BI32" i="861"/>
  <c r="BJ32" i="861"/>
  <c r="BN32" i="861"/>
  <c r="BO32" i="861"/>
  <c r="BP32" i="861"/>
  <c r="BQ32" i="861"/>
  <c r="BR32" i="861"/>
  <c r="BS32" i="861"/>
  <c r="BT32" i="861"/>
  <c r="BU32" i="861"/>
  <c r="J23" i="859" s="1"/>
  <c r="BV32" i="861"/>
  <c r="BB33" i="861"/>
  <c r="BC33" i="861"/>
  <c r="BD33" i="861"/>
  <c r="BE33" i="861"/>
  <c r="BF33" i="861"/>
  <c r="BG33" i="861"/>
  <c r="BH33" i="861"/>
  <c r="BI33" i="861"/>
  <c r="BJ33" i="861"/>
  <c r="BN33" i="861"/>
  <c r="BO33" i="861"/>
  <c r="BP33" i="861"/>
  <c r="BQ33" i="861"/>
  <c r="BR33" i="861"/>
  <c r="BS33" i="861"/>
  <c r="BT33" i="861"/>
  <c r="BU33" i="861"/>
  <c r="BV33" i="861"/>
  <c r="BB34" i="861"/>
  <c r="BC34" i="861"/>
  <c r="BD34" i="861"/>
  <c r="BE34" i="861"/>
  <c r="BF34" i="861"/>
  <c r="BG34" i="861"/>
  <c r="BH34" i="861"/>
  <c r="BI34" i="861"/>
  <c r="BJ34" i="861"/>
  <c r="BN34" i="861"/>
  <c r="BO34" i="861"/>
  <c r="BP34" i="861"/>
  <c r="BQ34" i="861"/>
  <c r="BR34" i="861"/>
  <c r="BS34" i="861"/>
  <c r="BT34" i="861"/>
  <c r="BU34" i="861"/>
  <c r="BV34" i="861"/>
  <c r="BB35" i="861"/>
  <c r="BC35" i="861"/>
  <c r="BD35" i="861"/>
  <c r="BE35" i="861"/>
  <c r="BF35" i="861"/>
  <c r="BG35" i="861"/>
  <c r="BH35" i="861"/>
  <c r="BI35" i="861"/>
  <c r="BJ35" i="861"/>
  <c r="BN35" i="861"/>
  <c r="BO35" i="861"/>
  <c r="BP35" i="861"/>
  <c r="BQ35" i="861"/>
  <c r="BR35" i="861"/>
  <c r="BS35" i="861"/>
  <c r="BT35" i="861"/>
  <c r="BU35" i="861"/>
  <c r="BV35" i="861"/>
  <c r="BB36" i="861"/>
  <c r="BC36" i="861"/>
  <c r="BD36" i="861"/>
  <c r="BE36" i="861"/>
  <c r="BF36" i="861"/>
  <c r="BG36" i="861"/>
  <c r="BH36" i="861"/>
  <c r="BI36" i="861"/>
  <c r="BJ36" i="861"/>
  <c r="BN36" i="861"/>
  <c r="BO36" i="861"/>
  <c r="BP36" i="861"/>
  <c r="BQ36" i="861"/>
  <c r="BR36" i="861"/>
  <c r="BS36" i="861"/>
  <c r="BT36" i="861"/>
  <c r="BU36" i="861"/>
  <c r="BV36" i="861"/>
  <c r="BB37" i="861"/>
  <c r="BC37" i="861"/>
  <c r="BD37" i="861"/>
  <c r="BE37" i="861"/>
  <c r="BF37" i="861"/>
  <c r="BG37" i="861"/>
  <c r="BH37" i="861"/>
  <c r="BI37" i="861"/>
  <c r="BJ37" i="861"/>
  <c r="BN37" i="861"/>
  <c r="BO37" i="861"/>
  <c r="BP37" i="861"/>
  <c r="BQ37" i="861"/>
  <c r="BR37" i="861"/>
  <c r="BS37" i="861"/>
  <c r="BT37" i="861"/>
  <c r="BU37" i="861"/>
  <c r="BV37" i="861"/>
  <c r="BB38" i="861"/>
  <c r="BC38" i="861"/>
  <c r="BD38" i="861"/>
  <c r="BE38" i="861"/>
  <c r="BF38" i="861"/>
  <c r="BG38" i="861"/>
  <c r="BH38" i="861"/>
  <c r="BI38" i="861"/>
  <c r="BJ38" i="861"/>
  <c r="BN38" i="861"/>
  <c r="BO38" i="861"/>
  <c r="BP38" i="861"/>
  <c r="BQ38" i="861"/>
  <c r="BR38" i="861"/>
  <c r="BS38" i="861"/>
  <c r="BT38" i="861"/>
  <c r="BU38" i="861"/>
  <c r="BV38" i="861"/>
  <c r="BB39" i="861"/>
  <c r="BC39" i="861"/>
  <c r="BD39" i="861"/>
  <c r="BE39" i="861"/>
  <c r="BF39" i="861"/>
  <c r="BG39" i="861"/>
  <c r="BH39" i="861"/>
  <c r="BI39" i="861"/>
  <c r="BJ39" i="861"/>
  <c r="BN39" i="861"/>
  <c r="BO39" i="861"/>
  <c r="BP39" i="861"/>
  <c r="BQ39" i="861"/>
  <c r="BR39" i="861"/>
  <c r="BS39" i="861"/>
  <c r="BT39" i="861"/>
  <c r="BU39" i="861"/>
  <c r="BV39" i="861"/>
  <c r="BB40" i="861"/>
  <c r="BC40" i="861"/>
  <c r="BD40" i="861"/>
  <c r="BE40" i="861"/>
  <c r="BF40" i="861"/>
  <c r="BG40" i="861"/>
  <c r="BH40" i="861"/>
  <c r="BI40" i="861"/>
  <c r="BJ40" i="861"/>
  <c r="BN40" i="861"/>
  <c r="BO40" i="861"/>
  <c r="BP40" i="861"/>
  <c r="BQ40" i="861"/>
  <c r="BR40" i="861"/>
  <c r="BS40" i="861"/>
  <c r="BT40" i="861"/>
  <c r="BU40" i="861"/>
  <c r="BV40" i="861"/>
  <c r="BB41" i="861"/>
  <c r="BC41" i="861"/>
  <c r="BD41" i="861"/>
  <c r="BE41" i="861"/>
  <c r="BF41" i="861"/>
  <c r="BG41" i="861"/>
  <c r="BH41" i="861"/>
  <c r="BI41" i="861"/>
  <c r="BJ41" i="861"/>
  <c r="BN41" i="861"/>
  <c r="BO41" i="861"/>
  <c r="BP41" i="861"/>
  <c r="BQ41" i="861"/>
  <c r="BR41" i="861"/>
  <c r="BS41" i="861"/>
  <c r="BT41" i="861"/>
  <c r="BU41" i="861"/>
  <c r="BV41" i="861"/>
  <c r="BB42" i="861"/>
  <c r="BC42" i="861"/>
  <c r="BD42" i="861"/>
  <c r="BE42" i="861"/>
  <c r="BF42" i="861"/>
  <c r="BG42" i="861"/>
  <c r="BH42" i="861"/>
  <c r="BI42" i="861"/>
  <c r="BJ42" i="861"/>
  <c r="BN42" i="861"/>
  <c r="BO42" i="861"/>
  <c r="BP42" i="861"/>
  <c r="BQ42" i="861"/>
  <c r="BR42" i="861"/>
  <c r="BS42" i="861"/>
  <c r="BT42" i="861"/>
  <c r="BU42" i="861"/>
  <c r="BV42" i="861"/>
  <c r="BB43" i="861"/>
  <c r="BC43" i="861"/>
  <c r="BD43" i="861"/>
  <c r="BE43" i="861"/>
  <c r="BF43" i="861"/>
  <c r="BG43" i="861"/>
  <c r="BH43" i="861"/>
  <c r="BI43" i="861"/>
  <c r="BJ43" i="861"/>
  <c r="BN43" i="861"/>
  <c r="BO43" i="861"/>
  <c r="BP43" i="861"/>
  <c r="BQ43" i="861"/>
  <c r="BR43" i="861"/>
  <c r="BS43" i="861"/>
  <c r="BT43" i="861"/>
  <c r="BU43" i="861"/>
  <c r="BV43" i="861"/>
  <c r="BB44" i="861"/>
  <c r="BC44" i="861"/>
  <c r="BD44" i="861"/>
  <c r="BE44" i="861"/>
  <c r="BF44" i="861"/>
  <c r="BG44" i="861"/>
  <c r="BH44" i="861"/>
  <c r="BI44" i="861"/>
  <c r="BJ44" i="861"/>
  <c r="BN44" i="861"/>
  <c r="BO44" i="861"/>
  <c r="BP44" i="861"/>
  <c r="BQ44" i="861"/>
  <c r="BR44" i="861"/>
  <c r="BS44" i="861"/>
  <c r="BT44" i="861"/>
  <c r="BU44" i="861"/>
  <c r="BV44" i="861"/>
  <c r="BB45" i="861"/>
  <c r="BC45" i="861"/>
  <c r="BD45" i="861"/>
  <c r="BE45" i="861"/>
  <c r="BF45" i="861"/>
  <c r="BG45" i="861"/>
  <c r="BH45" i="861"/>
  <c r="BI45" i="861"/>
  <c r="BJ45" i="861"/>
  <c r="BN45" i="861"/>
  <c r="BO45" i="861"/>
  <c r="BP45" i="861"/>
  <c r="BQ45" i="861"/>
  <c r="BR45" i="861"/>
  <c r="BS45" i="861"/>
  <c r="BT45" i="861"/>
  <c r="BU45" i="861"/>
  <c r="BV45" i="861"/>
  <c r="BB46" i="861"/>
  <c r="BC46" i="861"/>
  <c r="BD46" i="861"/>
  <c r="BE46" i="861"/>
  <c r="BF46" i="861"/>
  <c r="BG46" i="861"/>
  <c r="BH46" i="861"/>
  <c r="BI46" i="861"/>
  <c r="BJ46" i="861"/>
  <c r="BN46" i="861"/>
  <c r="BO46" i="861"/>
  <c r="BP46" i="861"/>
  <c r="BQ46" i="861"/>
  <c r="BR46" i="861"/>
  <c r="BS46" i="861"/>
  <c r="BT46" i="861"/>
  <c r="BU46" i="861"/>
  <c r="BV46" i="861"/>
  <c r="BB47" i="861"/>
  <c r="BC47" i="861"/>
  <c r="BD47" i="861"/>
  <c r="BE47" i="861"/>
  <c r="BF47" i="861"/>
  <c r="BG47" i="861"/>
  <c r="BH47" i="861"/>
  <c r="BI47" i="861"/>
  <c r="BJ47" i="861"/>
  <c r="BN47" i="861"/>
  <c r="BO47" i="861"/>
  <c r="BP47" i="861"/>
  <c r="BQ47" i="861"/>
  <c r="BR47" i="861"/>
  <c r="BS47" i="861"/>
  <c r="BT47" i="861"/>
  <c r="BU47" i="861"/>
  <c r="BV47" i="861"/>
  <c r="BB48" i="861"/>
  <c r="BC48" i="861"/>
  <c r="BD48" i="861"/>
  <c r="BE48" i="861"/>
  <c r="BF48" i="861"/>
  <c r="BG48" i="861"/>
  <c r="BH48" i="861"/>
  <c r="BI48" i="861"/>
  <c r="BJ48" i="861"/>
  <c r="BN48" i="861"/>
  <c r="BO48" i="861"/>
  <c r="BP48" i="861"/>
  <c r="BQ48" i="861"/>
  <c r="BR48" i="861"/>
  <c r="BS48" i="861"/>
  <c r="BT48" i="861"/>
  <c r="BU48" i="861"/>
  <c r="BV48" i="861"/>
  <c r="BB49" i="861"/>
  <c r="BC49" i="861"/>
  <c r="BD49" i="861"/>
  <c r="BE49" i="861"/>
  <c r="BF49" i="861"/>
  <c r="BG49" i="861"/>
  <c r="BH49" i="861"/>
  <c r="BI49" i="861"/>
  <c r="BJ49" i="861"/>
  <c r="BN49" i="861"/>
  <c r="BO49" i="861"/>
  <c r="BP49" i="861"/>
  <c r="BQ49" i="861"/>
  <c r="BR49" i="861"/>
  <c r="BS49" i="861"/>
  <c r="BT49" i="861"/>
  <c r="BU49" i="861"/>
  <c r="BV49" i="861"/>
  <c r="BB50" i="861"/>
  <c r="BC50" i="861"/>
  <c r="BD50" i="861"/>
  <c r="BE50" i="861"/>
  <c r="BF50" i="861"/>
  <c r="BG50" i="861"/>
  <c r="BH50" i="861"/>
  <c r="BI50" i="861"/>
  <c r="BJ50" i="861"/>
  <c r="BN50" i="861"/>
  <c r="BO50" i="861"/>
  <c r="BP50" i="861"/>
  <c r="BQ50" i="861"/>
  <c r="BR50" i="861"/>
  <c r="BS50" i="861"/>
  <c r="BT50" i="861"/>
  <c r="BU50" i="861"/>
  <c r="BV50" i="861"/>
  <c r="BB51" i="861"/>
  <c r="BC51" i="861"/>
  <c r="BD51" i="861"/>
  <c r="BE51" i="861"/>
  <c r="BF51" i="861"/>
  <c r="BG51" i="861"/>
  <c r="BH51" i="861"/>
  <c r="BI51" i="861"/>
  <c r="BJ51" i="861"/>
  <c r="BN51" i="861"/>
  <c r="BO51" i="861"/>
  <c r="BP51" i="861"/>
  <c r="BQ51" i="861"/>
  <c r="BR51" i="861"/>
  <c r="BS51" i="861"/>
  <c r="BT51" i="861"/>
  <c r="BU51" i="861"/>
  <c r="BV51" i="861"/>
  <c r="BB52" i="861"/>
  <c r="BC52" i="861"/>
  <c r="BD52" i="861"/>
  <c r="BE52" i="861"/>
  <c r="BF52" i="861"/>
  <c r="BG52" i="861"/>
  <c r="BH52" i="861"/>
  <c r="BI52" i="861"/>
  <c r="BJ52" i="861"/>
  <c r="BN52" i="861"/>
  <c r="BO52" i="861"/>
  <c r="BP52" i="861"/>
  <c r="BQ52" i="861"/>
  <c r="BR52" i="861"/>
  <c r="BS52" i="861"/>
  <c r="BT52" i="861"/>
  <c r="BU52" i="861"/>
  <c r="BV52" i="861"/>
  <c r="BB53" i="861"/>
  <c r="BC53" i="861"/>
  <c r="BD53" i="861"/>
  <c r="BE53" i="861"/>
  <c r="BF53" i="861"/>
  <c r="BG53" i="861"/>
  <c r="BH53" i="861"/>
  <c r="BI53" i="861"/>
  <c r="BJ53" i="861"/>
  <c r="BN53" i="861"/>
  <c r="BO53" i="861"/>
  <c r="BP53" i="861"/>
  <c r="BQ53" i="861"/>
  <c r="BR53" i="861"/>
  <c r="BS53" i="861"/>
  <c r="BT53" i="861"/>
  <c r="BU53" i="861"/>
  <c r="BV53" i="861"/>
  <c r="BB54" i="861"/>
  <c r="BC54" i="861"/>
  <c r="BD54" i="861"/>
  <c r="BE54" i="861"/>
  <c r="BF54" i="861"/>
  <c r="BG54" i="861"/>
  <c r="BH54" i="861"/>
  <c r="BI54" i="861"/>
  <c r="BJ54" i="861"/>
  <c r="BN54" i="861"/>
  <c r="BO54" i="861"/>
  <c r="BP54" i="861"/>
  <c r="BQ54" i="861"/>
  <c r="BR54" i="861"/>
  <c r="BS54" i="861"/>
  <c r="BT54" i="861"/>
  <c r="BU54" i="861"/>
  <c r="BV54" i="861"/>
  <c r="BB55" i="861"/>
  <c r="BC55" i="861"/>
  <c r="BD55" i="861"/>
  <c r="BE55" i="861"/>
  <c r="BF55" i="861"/>
  <c r="BG55" i="861"/>
  <c r="BH55" i="861"/>
  <c r="BI55" i="861"/>
  <c r="BJ55" i="861"/>
  <c r="BN55" i="861"/>
  <c r="BO55" i="861"/>
  <c r="BP55" i="861"/>
  <c r="BQ55" i="861"/>
  <c r="BR55" i="861"/>
  <c r="BS55" i="861"/>
  <c r="BT55" i="861"/>
  <c r="BU55" i="861"/>
  <c r="BV55" i="861"/>
  <c r="BB56" i="861"/>
  <c r="BC56" i="861"/>
  <c r="BD56" i="861"/>
  <c r="BE56" i="861"/>
  <c r="BF56" i="861"/>
  <c r="BG56" i="861"/>
  <c r="BH56" i="861"/>
  <c r="BI56" i="861"/>
  <c r="BJ56" i="861"/>
  <c r="BN56" i="861"/>
  <c r="BO56" i="861"/>
  <c r="BP56" i="861"/>
  <c r="BQ56" i="861"/>
  <c r="BR56" i="861"/>
  <c r="BS56" i="861"/>
  <c r="BT56" i="861"/>
  <c r="BU56" i="861"/>
  <c r="BV56" i="861"/>
  <c r="BB57" i="861"/>
  <c r="BC57" i="861"/>
  <c r="BD57" i="861"/>
  <c r="BE57" i="861"/>
  <c r="BF57" i="861"/>
  <c r="BG57" i="861"/>
  <c r="BH57" i="861"/>
  <c r="BI57" i="861"/>
  <c r="BJ57" i="861"/>
  <c r="BN57" i="861"/>
  <c r="BO57" i="861"/>
  <c r="BP57" i="861"/>
  <c r="BQ57" i="861"/>
  <c r="BR57" i="861"/>
  <c r="BS57" i="861"/>
  <c r="BT57" i="861"/>
  <c r="BU57" i="861"/>
  <c r="BV57" i="861"/>
  <c r="BB58" i="861"/>
  <c r="BC58" i="861"/>
  <c r="BD58" i="861"/>
  <c r="BE58" i="861"/>
  <c r="BF58" i="861"/>
  <c r="BG58" i="861"/>
  <c r="BH58" i="861"/>
  <c r="BI58" i="861"/>
  <c r="BJ58" i="861"/>
  <c r="BN58" i="861"/>
  <c r="BO58" i="861"/>
  <c r="BP58" i="861"/>
  <c r="BQ58" i="861"/>
  <c r="BR58" i="861"/>
  <c r="BS58" i="861"/>
  <c r="BT58" i="861"/>
  <c r="BU58" i="861"/>
  <c r="BV58" i="861"/>
  <c r="BB59" i="861"/>
  <c r="BC59" i="861"/>
  <c r="BD59" i="861"/>
  <c r="BE59" i="861"/>
  <c r="BF59" i="861"/>
  <c r="BG59" i="861"/>
  <c r="BH59" i="861"/>
  <c r="BI59" i="861"/>
  <c r="BJ59" i="861"/>
  <c r="BN59" i="861"/>
  <c r="BO59" i="861"/>
  <c r="BP59" i="861"/>
  <c r="BQ59" i="861"/>
  <c r="BR59" i="861"/>
  <c r="BS59" i="861"/>
  <c r="BT59" i="861"/>
  <c r="BU59" i="861"/>
  <c r="BV59" i="861"/>
  <c r="BB60" i="861"/>
  <c r="BC60" i="861"/>
  <c r="BD60" i="861"/>
  <c r="BE60" i="861"/>
  <c r="BF60" i="861"/>
  <c r="BG60" i="861"/>
  <c r="BH60" i="861"/>
  <c r="BI60" i="861"/>
  <c r="BJ60" i="861"/>
  <c r="BN60" i="861"/>
  <c r="BO60" i="861"/>
  <c r="BP60" i="861"/>
  <c r="BQ60" i="861"/>
  <c r="BR60" i="861"/>
  <c r="BS60" i="861"/>
  <c r="BT60" i="861"/>
  <c r="BU60" i="861"/>
  <c r="BV60" i="861"/>
  <c r="BB61" i="861"/>
  <c r="BC61" i="861"/>
  <c r="BD61" i="861"/>
  <c r="BE61" i="861"/>
  <c r="BF61" i="861"/>
  <c r="BG61" i="861"/>
  <c r="BH61" i="861"/>
  <c r="BI61" i="861"/>
  <c r="BJ61" i="861"/>
  <c r="BN61" i="861"/>
  <c r="BO61" i="861"/>
  <c r="BP61" i="861"/>
  <c r="BQ61" i="861"/>
  <c r="BR61" i="861"/>
  <c r="BS61" i="861"/>
  <c r="BT61" i="861"/>
  <c r="BU61" i="861"/>
  <c r="BV61" i="861"/>
  <c r="BB62" i="861"/>
  <c r="BC62" i="861"/>
  <c r="BD62" i="861"/>
  <c r="BE62" i="861"/>
  <c r="BF62" i="861"/>
  <c r="BG62" i="861"/>
  <c r="BH62" i="861"/>
  <c r="BI62" i="861"/>
  <c r="BJ62" i="861"/>
  <c r="BN62" i="861"/>
  <c r="BO62" i="861"/>
  <c r="BP62" i="861"/>
  <c r="BQ62" i="861"/>
  <c r="BR62" i="861"/>
  <c r="BS62" i="861"/>
  <c r="BT62" i="861"/>
  <c r="BU62" i="861"/>
  <c r="BV62" i="861"/>
  <c r="BB63" i="861"/>
  <c r="BC63" i="861"/>
  <c r="BD63" i="861"/>
  <c r="BE63" i="861"/>
  <c r="BF63" i="861"/>
  <c r="BG63" i="861"/>
  <c r="BH63" i="861"/>
  <c r="BI63" i="861"/>
  <c r="BJ63" i="861"/>
  <c r="BN63" i="861"/>
  <c r="BO63" i="861"/>
  <c r="BP63" i="861"/>
  <c r="BQ63" i="861"/>
  <c r="BR63" i="861"/>
  <c r="BS63" i="861"/>
  <c r="BT63" i="861"/>
  <c r="BU63" i="861"/>
  <c r="BV63" i="861"/>
  <c r="BB64" i="861"/>
  <c r="C22" i="863" s="1"/>
  <c r="BC64" i="861"/>
  <c r="D22" i="863" s="1"/>
  <c r="B27" i="863" s="1"/>
  <c r="BD64" i="861"/>
  <c r="E22" i="863" s="1"/>
  <c r="B28" i="863" s="1"/>
  <c r="BE64" i="861"/>
  <c r="F22" i="863" s="1"/>
  <c r="B29" i="863" s="1"/>
  <c r="BF64" i="861"/>
  <c r="G22" i="863" s="1"/>
  <c r="B30" i="863" s="1"/>
  <c r="BG64" i="861"/>
  <c r="H22" i="863" s="1"/>
  <c r="B31" i="863" s="1"/>
  <c r="BH64" i="861"/>
  <c r="BI64" i="861"/>
  <c r="BJ64" i="861"/>
  <c r="BN64" i="861"/>
  <c r="C23" i="863" s="1"/>
  <c r="BO64" i="861"/>
  <c r="D23" i="863" s="1"/>
  <c r="BP64" i="861"/>
  <c r="E23" i="863" s="1"/>
  <c r="BQ64" i="861"/>
  <c r="F23" i="863" s="1"/>
  <c r="BR64" i="861"/>
  <c r="G23" i="863" s="1"/>
  <c r="BS64" i="861"/>
  <c r="H23" i="863" s="1"/>
  <c r="BT64" i="861"/>
  <c r="I23" i="863" s="1"/>
  <c r="BU64" i="861"/>
  <c r="BV64" i="861"/>
  <c r="K23" i="863" s="1"/>
  <c r="BB65" i="861"/>
  <c r="BC65" i="861"/>
  <c r="BD65" i="861"/>
  <c r="BE65" i="861"/>
  <c r="BF65" i="861"/>
  <c r="BG65" i="861"/>
  <c r="BH65" i="861"/>
  <c r="BI65" i="861"/>
  <c r="BJ65" i="861"/>
  <c r="BN65" i="861"/>
  <c r="BO65" i="861"/>
  <c r="BP65" i="861"/>
  <c r="BQ65" i="861"/>
  <c r="BR65" i="861"/>
  <c r="BS65" i="861"/>
  <c r="BT65" i="861"/>
  <c r="BU65" i="861"/>
  <c r="BV65" i="861"/>
  <c r="BB66" i="861"/>
  <c r="BC66" i="861"/>
  <c r="BD66" i="861"/>
  <c r="BE66" i="861"/>
  <c r="BF66" i="861"/>
  <c r="BG66" i="861"/>
  <c r="BH66" i="861"/>
  <c r="BI66" i="861"/>
  <c r="BJ66" i="861"/>
  <c r="BN66" i="861"/>
  <c r="BO66" i="861"/>
  <c r="BP66" i="861"/>
  <c r="BQ66" i="861"/>
  <c r="BR66" i="861"/>
  <c r="BS66" i="861"/>
  <c r="BT66" i="861"/>
  <c r="BU66" i="861"/>
  <c r="BV66" i="861"/>
  <c r="BB67" i="861"/>
  <c r="BC67" i="861"/>
  <c r="BD67" i="861"/>
  <c r="BE67" i="861"/>
  <c r="BF67" i="861"/>
  <c r="BG67" i="861"/>
  <c r="BH67" i="861"/>
  <c r="BI67" i="861"/>
  <c r="BJ67" i="861"/>
  <c r="BN67" i="861"/>
  <c r="BO67" i="861"/>
  <c r="BP67" i="861"/>
  <c r="BQ67" i="861"/>
  <c r="BR67" i="861"/>
  <c r="BS67" i="861"/>
  <c r="BT67" i="861"/>
  <c r="BU67" i="861"/>
  <c r="BV67" i="861"/>
  <c r="BB68" i="861"/>
  <c r="BC68" i="861"/>
  <c r="BD68" i="861"/>
  <c r="BE68" i="861"/>
  <c r="BF68" i="861"/>
  <c r="BG68" i="861"/>
  <c r="BH68" i="861"/>
  <c r="BI68" i="861"/>
  <c r="BJ68" i="861"/>
  <c r="BN68" i="861"/>
  <c r="BO68" i="861"/>
  <c r="BP68" i="861"/>
  <c r="BQ68" i="861"/>
  <c r="BR68" i="861"/>
  <c r="BS68" i="861"/>
  <c r="BT68" i="861"/>
  <c r="BU68" i="861"/>
  <c r="BV68" i="861"/>
  <c r="BB69" i="861"/>
  <c r="BC69" i="861"/>
  <c r="BD69" i="861"/>
  <c r="BE69" i="861"/>
  <c r="BF69" i="861"/>
  <c r="BG69" i="861"/>
  <c r="BH69" i="861"/>
  <c r="BI69" i="861"/>
  <c r="BJ69" i="861"/>
  <c r="BN69" i="861"/>
  <c r="BO69" i="861"/>
  <c r="BP69" i="861"/>
  <c r="BQ69" i="861"/>
  <c r="BR69" i="861"/>
  <c r="BS69" i="861"/>
  <c r="BT69" i="861"/>
  <c r="BU69" i="861"/>
  <c r="BV69" i="861"/>
  <c r="BB70" i="861"/>
  <c r="BC70" i="861"/>
  <c r="BD70" i="861"/>
  <c r="BE70" i="861"/>
  <c r="BF70" i="861"/>
  <c r="BG70" i="861"/>
  <c r="BH70" i="861"/>
  <c r="BI70" i="861"/>
  <c r="BJ70" i="861"/>
  <c r="BN70" i="861"/>
  <c r="BO70" i="861"/>
  <c r="BP70" i="861"/>
  <c r="BQ70" i="861"/>
  <c r="BR70" i="861"/>
  <c r="BS70" i="861"/>
  <c r="BT70" i="861"/>
  <c r="BU70" i="861"/>
  <c r="BV70" i="861"/>
  <c r="BB71" i="861"/>
  <c r="BC71" i="861"/>
  <c r="BD71" i="861"/>
  <c r="BE71" i="861"/>
  <c r="BF71" i="861"/>
  <c r="BG71" i="861"/>
  <c r="BH71" i="861"/>
  <c r="BI71" i="861"/>
  <c r="BJ71" i="861"/>
  <c r="BN71" i="861"/>
  <c r="BO71" i="861"/>
  <c r="BP71" i="861"/>
  <c r="BQ71" i="861"/>
  <c r="BR71" i="861"/>
  <c r="BS71" i="861"/>
  <c r="BT71" i="861"/>
  <c r="BU71" i="861"/>
  <c r="BV71" i="861"/>
  <c r="BB72" i="861"/>
  <c r="BC72" i="861"/>
  <c r="BD72" i="861"/>
  <c r="BE72" i="861"/>
  <c r="BF72" i="861"/>
  <c r="BG72" i="861"/>
  <c r="BH72" i="861"/>
  <c r="BI72" i="861"/>
  <c r="BJ72" i="861"/>
  <c r="BN72" i="861"/>
  <c r="BO72" i="861"/>
  <c r="BP72" i="861"/>
  <c r="BQ72" i="861"/>
  <c r="BR72" i="861"/>
  <c r="BS72" i="861"/>
  <c r="BT72" i="861"/>
  <c r="BU72" i="861"/>
  <c r="BV72" i="861"/>
  <c r="BB73" i="861"/>
  <c r="BC73" i="861"/>
  <c r="BD73" i="861"/>
  <c r="BE73" i="861"/>
  <c r="BF73" i="861"/>
  <c r="BG73" i="861"/>
  <c r="BH73" i="861"/>
  <c r="BI73" i="861"/>
  <c r="BJ73" i="861"/>
  <c r="BN73" i="861"/>
  <c r="BO73" i="861"/>
  <c r="BP73" i="861"/>
  <c r="BQ73" i="861"/>
  <c r="BR73" i="861"/>
  <c r="BS73" i="861"/>
  <c r="BT73" i="861"/>
  <c r="BU73" i="861"/>
  <c r="BV73" i="861"/>
  <c r="BB74" i="861"/>
  <c r="BC74" i="861"/>
  <c r="BD74" i="861"/>
  <c r="BE74" i="861"/>
  <c r="BF74" i="861"/>
  <c r="BG74" i="861"/>
  <c r="BH74" i="861"/>
  <c r="BI74" i="861"/>
  <c r="BJ74" i="861"/>
  <c r="BN74" i="861"/>
  <c r="BO74" i="861"/>
  <c r="BP74" i="861"/>
  <c r="BQ74" i="861"/>
  <c r="BR74" i="861"/>
  <c r="BS74" i="861"/>
  <c r="BT74" i="861"/>
  <c r="BU74" i="861"/>
  <c r="BV74" i="861"/>
  <c r="BB75" i="861"/>
  <c r="BC75" i="861"/>
  <c r="BD75" i="861"/>
  <c r="BE75" i="861"/>
  <c r="BF75" i="861"/>
  <c r="BG75" i="861"/>
  <c r="BH75" i="861"/>
  <c r="BI75" i="861"/>
  <c r="BJ75" i="861"/>
  <c r="BN75" i="861"/>
  <c r="BO75" i="861"/>
  <c r="BP75" i="861"/>
  <c r="BQ75" i="861"/>
  <c r="BR75" i="861"/>
  <c r="BS75" i="861"/>
  <c r="BT75" i="861"/>
  <c r="BU75" i="861"/>
  <c r="BV75" i="861"/>
  <c r="BB76" i="861"/>
  <c r="BC76" i="861"/>
  <c r="BD76" i="861"/>
  <c r="BE76" i="861"/>
  <c r="BF76" i="861"/>
  <c r="BG76" i="861"/>
  <c r="BH76" i="861"/>
  <c r="BI76" i="861"/>
  <c r="BJ76" i="861"/>
  <c r="BN76" i="861"/>
  <c r="BO76" i="861"/>
  <c r="BP76" i="861"/>
  <c r="BQ76" i="861"/>
  <c r="BR76" i="861"/>
  <c r="BS76" i="861"/>
  <c r="BT76" i="861"/>
  <c r="BU76" i="861"/>
  <c r="BV76" i="861"/>
  <c r="BB77" i="861"/>
  <c r="BC77" i="861"/>
  <c r="BD77" i="861"/>
  <c r="BE77" i="861"/>
  <c r="BF77" i="861"/>
  <c r="BG77" i="861"/>
  <c r="BH77" i="861"/>
  <c r="BI77" i="861"/>
  <c r="BJ77" i="861"/>
  <c r="BN77" i="861"/>
  <c r="BO77" i="861"/>
  <c r="BP77" i="861"/>
  <c r="BQ77" i="861"/>
  <c r="BR77" i="861"/>
  <c r="BS77" i="861"/>
  <c r="BT77" i="861"/>
  <c r="BU77" i="861"/>
  <c r="BV77" i="861"/>
  <c r="BB78" i="861"/>
  <c r="BC78" i="861"/>
  <c r="BD78" i="861"/>
  <c r="BE78" i="861"/>
  <c r="BF78" i="861"/>
  <c r="BG78" i="861"/>
  <c r="BH78" i="861"/>
  <c r="BI78" i="861"/>
  <c r="BJ78" i="861"/>
  <c r="BN78" i="861"/>
  <c r="BO78" i="861"/>
  <c r="BP78" i="861"/>
  <c r="BQ78" i="861"/>
  <c r="BR78" i="861"/>
  <c r="BS78" i="861"/>
  <c r="BT78" i="861"/>
  <c r="BU78" i="861"/>
  <c r="BV78" i="861"/>
  <c r="BB79" i="861"/>
  <c r="BC79" i="861"/>
  <c r="BD79" i="861"/>
  <c r="BE79" i="861"/>
  <c r="BF79" i="861"/>
  <c r="BG79" i="861"/>
  <c r="BH79" i="861"/>
  <c r="BI79" i="861"/>
  <c r="BJ79" i="861"/>
  <c r="BN79" i="861"/>
  <c r="BO79" i="861"/>
  <c r="BP79" i="861"/>
  <c r="BQ79" i="861"/>
  <c r="BR79" i="861"/>
  <c r="BS79" i="861"/>
  <c r="BT79" i="861"/>
  <c r="BU79" i="861"/>
  <c r="BV79" i="861"/>
  <c r="BB80" i="861"/>
  <c r="BC80" i="861"/>
  <c r="BD80" i="861"/>
  <c r="BE80" i="861"/>
  <c r="BF80" i="861"/>
  <c r="BG80" i="861"/>
  <c r="BH80" i="861"/>
  <c r="BI80" i="861"/>
  <c r="BJ80" i="861"/>
  <c r="BN80" i="861"/>
  <c r="BO80" i="861"/>
  <c r="BP80" i="861"/>
  <c r="BQ80" i="861"/>
  <c r="BR80" i="861"/>
  <c r="BS80" i="861"/>
  <c r="BT80" i="861"/>
  <c r="BU80" i="861"/>
  <c r="BV80" i="861"/>
  <c r="BB81" i="861"/>
  <c r="BC81" i="861"/>
  <c r="BD81" i="861"/>
  <c r="BE81" i="861"/>
  <c r="BF81" i="861"/>
  <c r="BG81" i="861"/>
  <c r="BH81" i="861"/>
  <c r="BI81" i="861"/>
  <c r="BJ81" i="861"/>
  <c r="BN81" i="861"/>
  <c r="BO81" i="861"/>
  <c r="BP81" i="861"/>
  <c r="BQ81" i="861"/>
  <c r="BR81" i="861"/>
  <c r="BS81" i="861"/>
  <c r="BT81" i="861"/>
  <c r="BU81" i="861"/>
  <c r="BV81" i="861"/>
  <c r="BB82" i="861"/>
  <c r="BC82" i="861"/>
  <c r="BD82" i="861"/>
  <c r="BE82" i="861"/>
  <c r="BF82" i="861"/>
  <c r="BG82" i="861"/>
  <c r="BH82" i="861"/>
  <c r="BI82" i="861"/>
  <c r="BJ82" i="861"/>
  <c r="BN82" i="861"/>
  <c r="BO82" i="861"/>
  <c r="BP82" i="861"/>
  <c r="BQ82" i="861"/>
  <c r="BR82" i="861"/>
  <c r="BS82" i="861"/>
  <c r="BT82" i="861"/>
  <c r="BU82" i="861"/>
  <c r="BV82" i="861"/>
  <c r="BB83" i="861"/>
  <c r="BC83" i="861"/>
  <c r="BD83" i="861"/>
  <c r="BE83" i="861"/>
  <c r="BF83" i="861"/>
  <c r="BG83" i="861"/>
  <c r="BH83" i="861"/>
  <c r="BI83" i="861"/>
  <c r="BJ83" i="861"/>
  <c r="BN83" i="861"/>
  <c r="BO83" i="861"/>
  <c r="BP83" i="861"/>
  <c r="BQ83" i="861"/>
  <c r="BR83" i="861"/>
  <c r="BS83" i="861"/>
  <c r="BT83" i="861"/>
  <c r="BU83" i="861"/>
  <c r="BV83" i="861"/>
  <c r="BB84" i="861"/>
  <c r="BC84" i="861"/>
  <c r="BD84" i="861"/>
  <c r="BE84" i="861"/>
  <c r="BF84" i="861"/>
  <c r="BG84" i="861"/>
  <c r="BH84" i="861"/>
  <c r="BI84" i="861"/>
  <c r="BJ84" i="861"/>
  <c r="BN84" i="861"/>
  <c r="BO84" i="861"/>
  <c r="BP84" i="861"/>
  <c r="BQ84" i="861"/>
  <c r="BR84" i="861"/>
  <c r="BS84" i="861"/>
  <c r="BT84" i="861"/>
  <c r="BU84" i="861"/>
  <c r="BV84" i="861"/>
  <c r="BB85" i="861"/>
  <c r="BC85" i="861"/>
  <c r="BD85" i="861"/>
  <c r="BE85" i="861"/>
  <c r="BF85" i="861"/>
  <c r="BG85" i="861"/>
  <c r="BH85" i="861"/>
  <c r="BI85" i="861"/>
  <c r="BJ85" i="861"/>
  <c r="BN85" i="861"/>
  <c r="BO85" i="861"/>
  <c r="BP85" i="861"/>
  <c r="BQ85" i="861"/>
  <c r="BR85" i="861"/>
  <c r="BS85" i="861"/>
  <c r="BT85" i="861"/>
  <c r="BU85" i="861"/>
  <c r="BV85" i="861"/>
  <c r="BB86" i="861"/>
  <c r="BC86" i="861"/>
  <c r="BD86" i="861"/>
  <c r="BE86" i="861"/>
  <c r="BF86" i="861"/>
  <c r="BG86" i="861"/>
  <c r="BH86" i="861"/>
  <c r="BI86" i="861"/>
  <c r="BJ86" i="861"/>
  <c r="BN86" i="861"/>
  <c r="BO86" i="861"/>
  <c r="BP86" i="861"/>
  <c r="BQ86" i="861"/>
  <c r="BR86" i="861"/>
  <c r="BS86" i="861"/>
  <c r="BT86" i="861"/>
  <c r="BU86" i="861"/>
  <c r="BV86" i="861"/>
  <c r="BB87" i="861"/>
  <c r="BC87" i="861"/>
  <c r="BD87" i="861"/>
  <c r="BE87" i="861"/>
  <c r="BF87" i="861"/>
  <c r="BG87" i="861"/>
  <c r="BH87" i="861"/>
  <c r="BI87" i="861"/>
  <c r="BJ87" i="861"/>
  <c r="BN87" i="861"/>
  <c r="BO87" i="861"/>
  <c r="BP87" i="861"/>
  <c r="BQ87" i="861"/>
  <c r="BR87" i="861"/>
  <c r="BS87" i="861"/>
  <c r="BT87" i="861"/>
  <c r="BU87" i="861"/>
  <c r="BV87" i="861"/>
  <c r="BB88" i="861"/>
  <c r="BC88" i="861"/>
  <c r="BD88" i="861"/>
  <c r="BE88" i="861"/>
  <c r="BF88" i="861"/>
  <c r="BG88" i="861"/>
  <c r="BH88" i="861"/>
  <c r="BI88" i="861"/>
  <c r="BJ88" i="861"/>
  <c r="BN88" i="861"/>
  <c r="BO88" i="861"/>
  <c r="BP88" i="861"/>
  <c r="BQ88" i="861"/>
  <c r="BR88" i="861"/>
  <c r="BS88" i="861"/>
  <c r="BT88" i="861"/>
  <c r="BU88" i="861"/>
  <c r="BV88" i="861"/>
  <c r="BB89" i="861"/>
  <c r="BC89" i="861"/>
  <c r="BD89" i="861"/>
  <c r="BE89" i="861"/>
  <c r="BF89" i="861"/>
  <c r="BG89" i="861"/>
  <c r="BH89" i="861"/>
  <c r="BI89" i="861"/>
  <c r="BJ89" i="861"/>
  <c r="BN89" i="861"/>
  <c r="BO89" i="861"/>
  <c r="BP89" i="861"/>
  <c r="BQ89" i="861"/>
  <c r="BR89" i="861"/>
  <c r="BS89" i="861"/>
  <c r="BT89" i="861"/>
  <c r="BU89" i="861"/>
  <c r="BV89" i="861"/>
  <c r="BB90" i="861"/>
  <c r="BC90" i="861"/>
  <c r="BD90" i="861"/>
  <c r="BE90" i="861"/>
  <c r="BF90" i="861"/>
  <c r="BG90" i="861"/>
  <c r="BH90" i="861"/>
  <c r="BI90" i="861"/>
  <c r="BJ90" i="861"/>
  <c r="BN90" i="861"/>
  <c r="BO90" i="861"/>
  <c r="BP90" i="861"/>
  <c r="BQ90" i="861"/>
  <c r="BR90" i="861"/>
  <c r="BS90" i="861"/>
  <c r="BT90" i="861"/>
  <c r="BU90" i="861"/>
  <c r="BV90" i="861"/>
  <c r="BB91" i="861"/>
  <c r="BC91" i="861"/>
  <c r="BD91" i="861"/>
  <c r="BE91" i="861"/>
  <c r="BF91" i="861"/>
  <c r="BG91" i="861"/>
  <c r="BH91" i="861"/>
  <c r="BI91" i="861"/>
  <c r="BJ91" i="861"/>
  <c r="BN91" i="861"/>
  <c r="BO91" i="861"/>
  <c r="BP91" i="861"/>
  <c r="BQ91" i="861"/>
  <c r="BR91" i="861"/>
  <c r="BS91" i="861"/>
  <c r="BT91" i="861"/>
  <c r="BU91" i="861"/>
  <c r="BV91" i="861"/>
  <c r="BB92" i="861"/>
  <c r="BC92" i="861"/>
  <c r="BD92" i="861"/>
  <c r="BE92" i="861"/>
  <c r="BF92" i="861"/>
  <c r="BG92" i="861"/>
  <c r="BH92" i="861"/>
  <c r="BI92" i="861"/>
  <c r="BJ92" i="861"/>
  <c r="BN92" i="861"/>
  <c r="BO92" i="861"/>
  <c r="BP92" i="861"/>
  <c r="BQ92" i="861"/>
  <c r="BR92" i="861"/>
  <c r="BS92" i="861"/>
  <c r="BT92" i="861"/>
  <c r="BU92" i="861"/>
  <c r="BV92" i="861"/>
  <c r="BB93" i="861"/>
  <c r="BC93" i="861"/>
  <c r="BD93" i="861"/>
  <c r="BE93" i="861"/>
  <c r="BF93" i="861"/>
  <c r="BG93" i="861"/>
  <c r="BH93" i="861"/>
  <c r="BI93" i="861"/>
  <c r="BJ93" i="861"/>
  <c r="BN93" i="861"/>
  <c r="BO93" i="861"/>
  <c r="BP93" i="861"/>
  <c r="BQ93" i="861"/>
  <c r="BR93" i="861"/>
  <c r="BS93" i="861"/>
  <c r="BT93" i="861"/>
  <c r="BU93" i="861"/>
  <c r="BV93" i="861"/>
  <c r="BB94" i="861"/>
  <c r="BC94" i="861"/>
  <c r="BD94" i="861"/>
  <c r="BE94" i="861"/>
  <c r="BF94" i="861"/>
  <c r="BG94" i="861"/>
  <c r="BH94" i="861"/>
  <c r="BI94" i="861"/>
  <c r="BJ94" i="861"/>
  <c r="BN94" i="861"/>
  <c r="BO94" i="861"/>
  <c r="BP94" i="861"/>
  <c r="BQ94" i="861"/>
  <c r="BR94" i="861"/>
  <c r="BS94" i="861"/>
  <c r="BT94" i="861"/>
  <c r="BU94" i="861"/>
  <c r="BV94" i="861"/>
  <c r="BB95" i="861"/>
  <c r="BC95" i="861"/>
  <c r="BD95" i="861"/>
  <c r="BE95" i="861"/>
  <c r="BF95" i="861"/>
  <c r="BG95" i="861"/>
  <c r="BH95" i="861"/>
  <c r="BI95" i="861"/>
  <c r="BJ95" i="861"/>
  <c r="BN95" i="861"/>
  <c r="BO95" i="861"/>
  <c r="BP95" i="861"/>
  <c r="BQ95" i="861"/>
  <c r="BR95" i="861"/>
  <c r="BS95" i="861"/>
  <c r="BT95" i="861"/>
  <c r="BU95" i="861"/>
  <c r="BV95" i="861"/>
  <c r="BB96" i="861"/>
  <c r="BC96" i="861"/>
  <c r="BD96" i="861"/>
  <c r="BE96" i="861"/>
  <c r="BF96" i="861"/>
  <c r="BG96" i="861"/>
  <c r="BH96" i="861"/>
  <c r="BI96" i="861"/>
  <c r="BJ96" i="861"/>
  <c r="BN96" i="861"/>
  <c r="BO96" i="861"/>
  <c r="BP96" i="861"/>
  <c r="BQ96" i="861"/>
  <c r="BR96" i="861"/>
  <c r="BS96" i="861"/>
  <c r="BT96" i="861"/>
  <c r="BU96" i="861"/>
  <c r="BV96" i="861"/>
  <c r="BB97" i="861"/>
  <c r="BC97" i="861"/>
  <c r="BD97" i="861"/>
  <c r="BE97" i="861"/>
  <c r="BF97" i="861"/>
  <c r="BG97" i="861"/>
  <c r="BH97" i="861"/>
  <c r="BI97" i="861"/>
  <c r="BJ97" i="861"/>
  <c r="BN97" i="861"/>
  <c r="BO97" i="861"/>
  <c r="BP97" i="861"/>
  <c r="BQ97" i="861"/>
  <c r="BR97" i="861"/>
  <c r="BS97" i="861"/>
  <c r="BT97" i="861"/>
  <c r="BU97" i="861"/>
  <c r="BV97" i="861"/>
  <c r="BB98" i="861"/>
  <c r="BC98" i="861"/>
  <c r="BD98" i="861"/>
  <c r="BE98" i="861"/>
  <c r="BF98" i="861"/>
  <c r="BG98" i="861"/>
  <c r="BH98" i="861"/>
  <c r="BI98" i="861"/>
  <c r="BJ98" i="861"/>
  <c r="BN98" i="861"/>
  <c r="BO98" i="861"/>
  <c r="BP98" i="861"/>
  <c r="BQ98" i="861"/>
  <c r="BR98" i="861"/>
  <c r="BS98" i="861"/>
  <c r="BT98" i="861"/>
  <c r="BU98" i="861"/>
  <c r="BV98" i="861"/>
  <c r="BB99" i="861"/>
  <c r="BC99" i="861"/>
  <c r="BD99" i="861"/>
  <c r="BE99" i="861"/>
  <c r="BF99" i="861"/>
  <c r="BG99" i="861"/>
  <c r="BH99" i="861"/>
  <c r="BI99" i="861"/>
  <c r="BJ99" i="861"/>
  <c r="BN99" i="861"/>
  <c r="BO99" i="861"/>
  <c r="BP99" i="861"/>
  <c r="BQ99" i="861"/>
  <c r="BR99" i="861"/>
  <c r="BS99" i="861"/>
  <c r="BT99" i="861"/>
  <c r="BU99" i="861"/>
  <c r="BV99" i="861"/>
  <c r="BB100" i="861"/>
  <c r="BC100" i="861"/>
  <c r="BD100" i="861"/>
  <c r="BE100" i="861"/>
  <c r="BF100" i="861"/>
  <c r="BG100" i="861"/>
  <c r="BH100" i="861"/>
  <c r="BI100" i="861"/>
  <c r="BJ100" i="861"/>
  <c r="BN100" i="861"/>
  <c r="BO100" i="861"/>
  <c r="BP100" i="861"/>
  <c r="BQ100" i="861"/>
  <c r="BR100" i="861"/>
  <c r="BS100" i="861"/>
  <c r="BT100" i="861"/>
  <c r="BU100" i="861"/>
  <c r="BV100" i="861"/>
  <c r="BB101" i="861"/>
  <c r="BC101" i="861"/>
  <c r="BD101" i="861"/>
  <c r="BE101" i="861"/>
  <c r="BF101" i="861"/>
  <c r="BG101" i="861"/>
  <c r="BH101" i="861"/>
  <c r="BI101" i="861"/>
  <c r="BJ101" i="861"/>
  <c r="BN101" i="861"/>
  <c r="BO101" i="861"/>
  <c r="BP101" i="861"/>
  <c r="BQ101" i="861"/>
  <c r="BR101" i="861"/>
  <c r="BS101" i="861"/>
  <c r="BT101" i="861"/>
  <c r="BU101" i="861"/>
  <c r="BV101" i="861"/>
  <c r="BB102" i="861"/>
  <c r="BC102" i="861"/>
  <c r="BD102" i="861"/>
  <c r="BE102" i="861"/>
  <c r="BF102" i="861"/>
  <c r="BG102" i="861"/>
  <c r="BH102" i="861"/>
  <c r="BI102" i="861"/>
  <c r="BJ102" i="861"/>
  <c r="BN102" i="861"/>
  <c r="BO102" i="861"/>
  <c r="BP102" i="861"/>
  <c r="BQ102" i="861"/>
  <c r="BR102" i="861"/>
  <c r="BS102" i="861"/>
  <c r="BT102" i="861"/>
  <c r="BU102" i="861"/>
  <c r="BV102" i="861"/>
  <c r="BB103" i="861"/>
  <c r="BC103" i="861"/>
  <c r="BD103" i="861"/>
  <c r="BE103" i="861"/>
  <c r="BF103" i="861"/>
  <c r="BG103" i="861"/>
  <c r="BH103" i="861"/>
  <c r="BI103" i="861"/>
  <c r="BJ103" i="861"/>
  <c r="BN103" i="861"/>
  <c r="BO103" i="861"/>
  <c r="BP103" i="861"/>
  <c r="BQ103" i="861"/>
  <c r="BR103" i="861"/>
  <c r="BS103" i="861"/>
  <c r="BT103" i="861"/>
  <c r="BU103" i="861"/>
  <c r="BV103" i="861"/>
  <c r="BB104" i="861"/>
  <c r="BC104" i="861"/>
  <c r="BD104" i="861"/>
  <c r="BE104" i="861"/>
  <c r="BF104" i="861"/>
  <c r="BG104" i="861"/>
  <c r="BH104" i="861"/>
  <c r="BI104" i="861"/>
  <c r="BJ104" i="861"/>
  <c r="BN104" i="861"/>
  <c r="BO104" i="861"/>
  <c r="BP104" i="861"/>
  <c r="BQ104" i="861"/>
  <c r="BR104" i="861"/>
  <c r="BS104" i="861"/>
  <c r="BT104" i="861"/>
  <c r="BU104" i="861"/>
  <c r="BV104" i="861"/>
  <c r="BB105" i="861"/>
  <c r="BC105" i="861"/>
  <c r="BD105" i="861"/>
  <c r="BE105" i="861"/>
  <c r="BF105" i="861"/>
  <c r="BG105" i="861"/>
  <c r="BH105" i="861"/>
  <c r="BI105" i="861"/>
  <c r="BJ105" i="861"/>
  <c r="BN105" i="861"/>
  <c r="BO105" i="861"/>
  <c r="BP105" i="861"/>
  <c r="BQ105" i="861"/>
  <c r="BR105" i="861"/>
  <c r="BS105" i="861"/>
  <c r="BT105" i="861"/>
  <c r="BU105" i="861"/>
  <c r="BV105" i="861"/>
  <c r="BB106" i="861"/>
  <c r="BC106" i="861"/>
  <c r="BD106" i="861"/>
  <c r="BE106" i="861"/>
  <c r="BF106" i="861"/>
  <c r="BG106" i="861"/>
  <c r="BH106" i="861"/>
  <c r="BI106" i="861"/>
  <c r="BJ106" i="861"/>
  <c r="BN106" i="861"/>
  <c r="BO106" i="861"/>
  <c r="BP106" i="861"/>
  <c r="BQ106" i="861"/>
  <c r="BR106" i="861"/>
  <c r="BS106" i="861"/>
  <c r="BT106" i="861"/>
  <c r="BU106" i="861"/>
  <c r="BV106" i="861"/>
  <c r="BB107" i="861"/>
  <c r="BC107" i="861"/>
  <c r="BD107" i="861"/>
  <c r="BE107" i="861"/>
  <c r="BF107" i="861"/>
  <c r="BG107" i="861"/>
  <c r="BH107" i="861"/>
  <c r="BI107" i="861"/>
  <c r="BJ107" i="861"/>
  <c r="BN107" i="861"/>
  <c r="BO107" i="861"/>
  <c r="BP107" i="861"/>
  <c r="BQ107" i="861"/>
  <c r="BR107" i="861"/>
  <c r="BS107" i="861"/>
  <c r="BT107" i="861"/>
  <c r="BU107" i="861"/>
  <c r="BV107" i="861"/>
  <c r="BB108" i="861"/>
  <c r="BC108" i="861"/>
  <c r="BD108" i="861"/>
  <c r="BE108" i="861"/>
  <c r="BF108" i="861"/>
  <c r="BG108" i="861"/>
  <c r="BH108" i="861"/>
  <c r="BI108" i="861"/>
  <c r="BJ108" i="861"/>
  <c r="BN108" i="861"/>
  <c r="BO108" i="861"/>
  <c r="BP108" i="861"/>
  <c r="BQ108" i="861"/>
  <c r="BR108" i="861"/>
  <c r="BS108" i="861"/>
  <c r="BT108" i="861"/>
  <c r="BU108" i="861"/>
  <c r="BV108" i="861"/>
  <c r="BB109" i="861"/>
  <c r="BC109" i="861"/>
  <c r="BD109" i="861"/>
  <c r="BE109" i="861"/>
  <c r="BF109" i="861"/>
  <c r="BG109" i="861"/>
  <c r="BH109" i="861"/>
  <c r="BI109" i="861"/>
  <c r="BJ109" i="861"/>
  <c r="BN109" i="861"/>
  <c r="BO109" i="861"/>
  <c r="BP109" i="861"/>
  <c r="BQ109" i="861"/>
  <c r="BR109" i="861"/>
  <c r="BS109" i="861"/>
  <c r="BT109" i="861"/>
  <c r="BU109" i="861"/>
  <c r="BV109" i="861"/>
  <c r="BB110" i="861"/>
  <c r="BC110" i="861"/>
  <c r="BD110" i="861"/>
  <c r="BE110" i="861"/>
  <c r="BF110" i="861"/>
  <c r="BG110" i="861"/>
  <c r="BH110" i="861"/>
  <c r="BI110" i="861"/>
  <c r="BJ110" i="861"/>
  <c r="BN110" i="861"/>
  <c r="BO110" i="861"/>
  <c r="BP110" i="861"/>
  <c r="BQ110" i="861"/>
  <c r="BR110" i="861"/>
  <c r="BS110" i="861"/>
  <c r="BT110" i="861"/>
  <c r="BU110" i="861"/>
  <c r="BV110" i="861"/>
  <c r="BB111" i="861"/>
  <c r="BC111" i="861"/>
  <c r="BD111" i="861"/>
  <c r="BE111" i="861"/>
  <c r="BF111" i="861"/>
  <c r="BG111" i="861"/>
  <c r="BH111" i="861"/>
  <c r="BI111" i="861"/>
  <c r="BJ111" i="861"/>
  <c r="BN111" i="861"/>
  <c r="BO111" i="861"/>
  <c r="BP111" i="861"/>
  <c r="BQ111" i="861"/>
  <c r="BR111" i="861"/>
  <c r="BS111" i="861"/>
  <c r="BT111" i="861"/>
  <c r="BU111" i="861"/>
  <c r="BV111" i="861"/>
  <c r="BB112" i="861"/>
  <c r="BC112" i="861"/>
  <c r="BD112" i="861"/>
  <c r="BE112" i="861"/>
  <c r="BF112" i="861"/>
  <c r="BG112" i="861"/>
  <c r="BH112" i="861"/>
  <c r="BI112" i="861"/>
  <c r="BJ112" i="861"/>
  <c r="BN112" i="861"/>
  <c r="BO112" i="861"/>
  <c r="BP112" i="861"/>
  <c r="BQ112" i="861"/>
  <c r="BR112" i="861"/>
  <c r="BS112" i="861"/>
  <c r="BT112" i="861"/>
  <c r="BU112" i="861"/>
  <c r="BV112" i="861"/>
  <c r="BB113" i="861"/>
  <c r="BC113" i="861"/>
  <c r="BD113" i="861"/>
  <c r="BE113" i="861"/>
  <c r="BF113" i="861"/>
  <c r="BG113" i="861"/>
  <c r="BH113" i="861"/>
  <c r="BI113" i="861"/>
  <c r="BJ113" i="861"/>
  <c r="BN113" i="861"/>
  <c r="BO113" i="861"/>
  <c r="BP113" i="861"/>
  <c r="BQ113" i="861"/>
  <c r="BR113" i="861"/>
  <c r="BS113" i="861"/>
  <c r="BT113" i="861"/>
  <c r="BU113" i="861"/>
  <c r="BV113" i="861"/>
  <c r="BB114" i="861"/>
  <c r="BC114" i="861"/>
  <c r="BD114" i="861"/>
  <c r="BE114" i="861"/>
  <c r="BF114" i="861"/>
  <c r="BG114" i="861"/>
  <c r="BH114" i="861"/>
  <c r="BI114" i="861"/>
  <c r="BJ114" i="861"/>
  <c r="BN114" i="861"/>
  <c r="BO114" i="861"/>
  <c r="BP114" i="861"/>
  <c r="BQ114" i="861"/>
  <c r="BR114" i="861"/>
  <c r="BS114" i="861"/>
  <c r="BT114" i="861"/>
  <c r="BU114" i="861"/>
  <c r="BV114" i="861"/>
  <c r="BB115" i="861"/>
  <c r="BC115" i="861"/>
  <c r="BD115" i="861"/>
  <c r="BE115" i="861"/>
  <c r="BF115" i="861"/>
  <c r="BG115" i="861"/>
  <c r="BH115" i="861"/>
  <c r="BI115" i="861"/>
  <c r="BJ115" i="861"/>
  <c r="BN115" i="861"/>
  <c r="BO115" i="861"/>
  <c r="BP115" i="861"/>
  <c r="BQ115" i="861"/>
  <c r="BR115" i="861"/>
  <c r="BS115" i="861"/>
  <c r="BT115" i="861"/>
  <c r="BU115" i="861"/>
  <c r="BV115" i="861"/>
  <c r="BB116" i="861"/>
  <c r="BC116" i="861"/>
  <c r="BD116" i="861"/>
  <c r="BE116" i="861"/>
  <c r="BF116" i="861"/>
  <c r="BG116" i="861"/>
  <c r="BH116" i="861"/>
  <c r="BI116" i="861"/>
  <c r="BJ116" i="861"/>
  <c r="BN116" i="861"/>
  <c r="BO116" i="861"/>
  <c r="BP116" i="861"/>
  <c r="BQ116" i="861"/>
  <c r="BR116" i="861"/>
  <c r="BS116" i="861"/>
  <c r="BT116" i="861"/>
  <c r="BU116" i="861"/>
  <c r="BV116" i="861"/>
  <c r="BB117" i="861"/>
  <c r="BC117" i="861"/>
  <c r="BD117" i="861"/>
  <c r="BE117" i="861"/>
  <c r="BF117" i="861"/>
  <c r="BG117" i="861"/>
  <c r="BH117" i="861"/>
  <c r="BI117" i="861"/>
  <c r="BJ117" i="861"/>
  <c r="BN117" i="861"/>
  <c r="BO117" i="861"/>
  <c r="BP117" i="861"/>
  <c r="BQ117" i="861"/>
  <c r="BR117" i="861"/>
  <c r="BS117" i="861"/>
  <c r="BT117" i="861"/>
  <c r="BU117" i="861"/>
  <c r="BV117" i="861"/>
  <c r="BB118" i="861"/>
  <c r="BC118" i="861"/>
  <c r="BD118" i="861"/>
  <c r="BE118" i="861"/>
  <c r="BF118" i="861"/>
  <c r="BG118" i="861"/>
  <c r="BH118" i="861"/>
  <c r="BI118" i="861"/>
  <c r="BJ118" i="861"/>
  <c r="BN118" i="861"/>
  <c r="BO118" i="861"/>
  <c r="BP118" i="861"/>
  <c r="BQ118" i="861"/>
  <c r="BR118" i="861"/>
  <c r="BS118" i="861"/>
  <c r="BT118" i="861"/>
  <c r="BU118" i="861"/>
  <c r="BV118" i="861"/>
  <c r="BB119" i="861"/>
  <c r="BC119" i="861"/>
  <c r="BD119" i="861"/>
  <c r="BE119" i="861"/>
  <c r="BF119" i="861"/>
  <c r="BG119" i="861"/>
  <c r="BH119" i="861"/>
  <c r="BI119" i="861"/>
  <c r="BJ119" i="861"/>
  <c r="BN119" i="861"/>
  <c r="BO119" i="861"/>
  <c r="BP119" i="861"/>
  <c r="BQ119" i="861"/>
  <c r="BR119" i="861"/>
  <c r="BS119" i="861"/>
  <c r="BT119" i="861"/>
  <c r="BU119" i="861"/>
  <c r="BV119" i="861"/>
  <c r="BB120" i="861"/>
  <c r="BC120" i="861"/>
  <c r="BD120" i="861"/>
  <c r="BE120" i="861"/>
  <c r="BF120" i="861"/>
  <c r="BG120" i="861"/>
  <c r="BH120" i="861"/>
  <c r="BI120" i="861"/>
  <c r="BJ120" i="861"/>
  <c r="BN120" i="861"/>
  <c r="BO120" i="861"/>
  <c r="BP120" i="861"/>
  <c r="BQ120" i="861"/>
  <c r="BR120" i="861"/>
  <c r="BS120" i="861"/>
  <c r="BT120" i="861"/>
  <c r="BU120" i="861"/>
  <c r="BV120" i="861"/>
  <c r="BB121" i="861"/>
  <c r="BC121" i="861"/>
  <c r="BD121" i="861"/>
  <c r="BE121" i="861"/>
  <c r="BF121" i="861"/>
  <c r="BG121" i="861"/>
  <c r="BH121" i="861"/>
  <c r="BI121" i="861"/>
  <c r="BJ121" i="861"/>
  <c r="BN121" i="861"/>
  <c r="BO121" i="861"/>
  <c r="BP121" i="861"/>
  <c r="BQ121" i="861"/>
  <c r="BR121" i="861"/>
  <c r="BS121" i="861"/>
  <c r="BT121" i="861"/>
  <c r="BU121" i="861"/>
  <c r="BV121" i="861"/>
  <c r="BB122" i="861"/>
  <c r="BC122" i="861"/>
  <c r="BD122" i="861"/>
  <c r="BE122" i="861"/>
  <c r="BF122" i="861"/>
  <c r="BG122" i="861"/>
  <c r="BH122" i="861"/>
  <c r="BI122" i="861"/>
  <c r="BJ122" i="861"/>
  <c r="BN122" i="861"/>
  <c r="BO122" i="861"/>
  <c r="BP122" i="861"/>
  <c r="BQ122" i="861"/>
  <c r="BR122" i="861"/>
  <c r="BS122" i="861"/>
  <c r="BT122" i="861"/>
  <c r="BU122" i="861"/>
  <c r="BV122" i="861"/>
  <c r="BB123" i="861"/>
  <c r="BC123" i="861"/>
  <c r="BD123" i="861"/>
  <c r="BE123" i="861"/>
  <c r="BF123" i="861"/>
  <c r="BG123" i="861"/>
  <c r="BH123" i="861"/>
  <c r="BI123" i="861"/>
  <c r="BJ123" i="861"/>
  <c r="BN123" i="861"/>
  <c r="BO123" i="861"/>
  <c r="BP123" i="861"/>
  <c r="BQ123" i="861"/>
  <c r="BR123" i="861"/>
  <c r="BS123" i="861"/>
  <c r="BT123" i="861"/>
  <c r="BU123" i="861"/>
  <c r="BV123" i="861"/>
  <c r="BB124" i="861"/>
  <c r="BC124" i="861"/>
  <c r="BD124" i="861"/>
  <c r="BE124" i="861"/>
  <c r="BF124" i="861"/>
  <c r="BG124" i="861"/>
  <c r="BH124" i="861"/>
  <c r="BI124" i="861"/>
  <c r="BJ124" i="861"/>
  <c r="BN124" i="861"/>
  <c r="BO124" i="861"/>
  <c r="BP124" i="861"/>
  <c r="BQ124" i="861"/>
  <c r="BR124" i="861"/>
  <c r="BS124" i="861"/>
  <c r="BT124" i="861"/>
  <c r="BU124" i="861"/>
  <c r="BV124" i="861"/>
  <c r="BB125" i="861"/>
  <c r="BC125" i="861"/>
  <c r="BD125" i="861"/>
  <c r="BE125" i="861"/>
  <c r="BF125" i="861"/>
  <c r="BG125" i="861"/>
  <c r="BH125" i="861"/>
  <c r="BI125" i="861"/>
  <c r="BJ125" i="861"/>
  <c r="BN125" i="861"/>
  <c r="BO125" i="861"/>
  <c r="BP125" i="861"/>
  <c r="BQ125" i="861"/>
  <c r="BR125" i="861"/>
  <c r="BS125" i="861"/>
  <c r="BT125" i="861"/>
  <c r="BU125" i="861"/>
  <c r="BV125" i="861"/>
  <c r="BB126" i="861"/>
  <c r="BC126" i="861"/>
  <c r="BD126" i="861"/>
  <c r="BE126" i="861"/>
  <c r="BF126" i="861"/>
  <c r="BG126" i="861"/>
  <c r="BH126" i="861"/>
  <c r="BI126" i="861"/>
  <c r="BJ126" i="861"/>
  <c r="BN126" i="861"/>
  <c r="BO126" i="861"/>
  <c r="BP126" i="861"/>
  <c r="BQ126" i="861"/>
  <c r="BR126" i="861"/>
  <c r="BS126" i="861"/>
  <c r="BT126" i="861"/>
  <c r="BU126" i="861"/>
  <c r="BV126" i="861"/>
  <c r="BB127" i="861"/>
  <c r="BC127" i="861"/>
  <c r="BD127" i="861"/>
  <c r="BE127" i="861"/>
  <c r="BF127" i="861"/>
  <c r="BG127" i="861"/>
  <c r="BH127" i="861"/>
  <c r="BI127" i="861"/>
  <c r="BJ127" i="861"/>
  <c r="BN127" i="861"/>
  <c r="BO127" i="861"/>
  <c r="BP127" i="861"/>
  <c r="BQ127" i="861"/>
  <c r="BR127" i="861"/>
  <c r="BS127" i="861"/>
  <c r="BT127" i="861"/>
  <c r="BU127" i="861"/>
  <c r="BV127" i="861"/>
  <c r="BB128" i="861"/>
  <c r="BC128" i="861"/>
  <c r="BD128" i="861"/>
  <c r="BE128" i="861"/>
  <c r="BF128" i="861"/>
  <c r="BG128" i="861"/>
  <c r="BH128" i="861"/>
  <c r="BI128" i="861"/>
  <c r="BJ128" i="861"/>
  <c r="BN128" i="861"/>
  <c r="BO128" i="861"/>
  <c r="BP128" i="861"/>
  <c r="BQ128" i="861"/>
  <c r="BR128" i="861"/>
  <c r="BS128" i="861"/>
  <c r="BT128" i="861"/>
  <c r="BU128" i="861"/>
  <c r="BV128" i="861"/>
  <c r="BB129" i="861"/>
  <c r="BC129" i="861"/>
  <c r="BD129" i="861"/>
  <c r="BE129" i="861"/>
  <c r="BF129" i="861"/>
  <c r="BG129" i="861"/>
  <c r="BH129" i="861"/>
  <c r="BI129" i="861"/>
  <c r="BJ129" i="861"/>
  <c r="BN129" i="861"/>
  <c r="BO129" i="861"/>
  <c r="BP129" i="861"/>
  <c r="BQ129" i="861"/>
  <c r="BR129" i="861"/>
  <c r="BS129" i="861"/>
  <c r="BT129" i="861"/>
  <c r="BU129" i="861"/>
  <c r="BV129" i="861"/>
  <c r="BB130" i="861"/>
  <c r="BC130" i="861"/>
  <c r="BD130" i="861"/>
  <c r="BE130" i="861"/>
  <c r="BF130" i="861"/>
  <c r="BG130" i="861"/>
  <c r="BH130" i="861"/>
  <c r="BI130" i="861"/>
  <c r="BJ130" i="861"/>
  <c r="BN130" i="861"/>
  <c r="BO130" i="861"/>
  <c r="BP130" i="861"/>
  <c r="BQ130" i="861"/>
  <c r="BR130" i="861"/>
  <c r="BS130" i="861"/>
  <c r="BT130" i="861"/>
  <c r="BU130" i="861"/>
  <c r="BV130" i="861"/>
  <c r="BB131" i="861"/>
  <c r="BC131" i="861"/>
  <c r="BD131" i="861"/>
  <c r="BE131" i="861"/>
  <c r="BF131" i="861"/>
  <c r="BG131" i="861"/>
  <c r="BH131" i="861"/>
  <c r="BI131" i="861"/>
  <c r="BJ131" i="861"/>
  <c r="BN131" i="861"/>
  <c r="BO131" i="861"/>
  <c r="BP131" i="861"/>
  <c r="BQ131" i="861"/>
  <c r="BR131" i="861"/>
  <c r="BS131" i="861"/>
  <c r="BT131" i="861"/>
  <c r="BU131" i="861"/>
  <c r="BV131" i="861"/>
  <c r="BB4" i="861"/>
  <c r="BC4" i="861"/>
  <c r="BD4" i="861"/>
  <c r="BE4" i="861"/>
  <c r="BF4" i="861"/>
  <c r="BG4" i="861"/>
  <c r="BH4" i="861"/>
  <c r="BI4" i="861"/>
  <c r="BJ4" i="861"/>
  <c r="BN4" i="861"/>
  <c r="BO4" i="861"/>
  <c r="BP4" i="861"/>
  <c r="BQ4" i="861"/>
  <c r="BR4" i="861"/>
  <c r="BS4" i="861"/>
  <c r="BT4" i="861"/>
  <c r="BU4" i="861"/>
  <c r="BV4" i="861"/>
  <c r="BU3" i="861"/>
  <c r="BT3" i="861"/>
  <c r="BS3" i="861"/>
  <c r="BR3" i="861"/>
  <c r="BQ3" i="861"/>
  <c r="BP3" i="861"/>
  <c r="BO3" i="861"/>
  <c r="BN3" i="861"/>
  <c r="BI3" i="861"/>
  <c r="BH3" i="861"/>
  <c r="BG3" i="861"/>
  <c r="BF3" i="861"/>
  <c r="BE3" i="861"/>
  <c r="BC3" i="861"/>
  <c r="N12" i="826"/>
  <c r="N12" i="825"/>
  <c r="N12" i="824"/>
  <c r="N12" i="860"/>
  <c r="E67" i="860"/>
  <c r="A63" i="860"/>
  <c r="A61" i="860"/>
  <c r="A59" i="860"/>
  <c r="A57" i="860"/>
  <c r="A55" i="860"/>
  <c r="A53" i="860"/>
  <c r="A51" i="860"/>
  <c r="A49" i="860"/>
  <c r="A47" i="860"/>
  <c r="A45" i="860"/>
  <c r="A43" i="860"/>
  <c r="A41" i="860"/>
  <c r="N23" i="860"/>
  <c r="O23" i="860" s="1"/>
  <c r="M23" i="860"/>
  <c r="L23" i="860"/>
  <c r="N22" i="860"/>
  <c r="O22" i="860" s="1"/>
  <c r="M22" i="860"/>
  <c r="L22" i="860"/>
  <c r="M15" i="860"/>
  <c r="F15" i="860"/>
  <c r="C15" i="860"/>
  <c r="C26" i="860" s="1"/>
  <c r="A15" i="860"/>
  <c r="J12" i="860"/>
  <c r="A19" i="860"/>
  <c r="F10" i="860"/>
  <c r="C10" i="860"/>
  <c r="C8" i="860"/>
  <c r="C7" i="860"/>
  <c r="C6" i="860"/>
  <c r="C5" i="860"/>
  <c r="N12" i="822"/>
  <c r="N12" i="821"/>
  <c r="N12" i="820"/>
  <c r="N12" i="819"/>
  <c r="N12" i="818"/>
  <c r="N12" i="817"/>
  <c r="N12" i="816"/>
  <c r="N12" i="815"/>
  <c r="N12" i="814"/>
  <c r="N12" i="813"/>
  <c r="N12" i="812"/>
  <c r="N12" i="811"/>
  <c r="N12" i="810"/>
  <c r="N12" i="809"/>
  <c r="N12" i="808"/>
  <c r="N12" i="807"/>
  <c r="N12" i="806"/>
  <c r="N12" i="805"/>
  <c r="N12" i="804"/>
  <c r="N12" i="803"/>
  <c r="N12" i="801"/>
  <c r="N12" i="800"/>
  <c r="N12" i="799"/>
  <c r="N12" i="798"/>
  <c r="N12" i="797"/>
  <c r="N12" i="796"/>
  <c r="N12" i="858"/>
  <c r="N12" i="790"/>
  <c r="N12" i="788"/>
  <c r="N12" i="787"/>
  <c r="N12" i="786"/>
  <c r="N12" i="785"/>
  <c r="N12" i="784"/>
  <c r="N12" i="783"/>
  <c r="N12" i="857"/>
  <c r="N12" i="782"/>
  <c r="N12" i="781"/>
  <c r="N12" i="780"/>
  <c r="N12" i="779"/>
  <c r="N12" i="778"/>
  <c r="N12" i="777"/>
  <c r="N12" i="776"/>
  <c r="N12" i="775"/>
  <c r="N12" i="774"/>
  <c r="N12" i="856"/>
  <c r="N12" i="773"/>
  <c r="N12" i="772"/>
  <c r="N12" i="768"/>
  <c r="N12" i="767"/>
  <c r="N12" i="766"/>
  <c r="N12" i="765"/>
  <c r="N12" i="764"/>
  <c r="N12" i="763"/>
  <c r="N12" i="761"/>
  <c r="N12" i="760"/>
  <c r="N12" i="759"/>
  <c r="N12" i="758"/>
  <c r="N12" i="757"/>
  <c r="N12" i="756"/>
  <c r="N12" i="755"/>
  <c r="N12" i="754"/>
  <c r="N12" i="753"/>
  <c r="N12" i="752"/>
  <c r="N12" i="751"/>
  <c r="N12" i="855"/>
  <c r="N12" i="750"/>
  <c r="N12" i="749"/>
  <c r="N12" i="748"/>
  <c r="N12" i="747"/>
  <c r="N12" i="746"/>
  <c r="N12" i="745"/>
  <c r="N12" i="854"/>
  <c r="N12" i="744"/>
  <c r="N12" i="743"/>
  <c r="N12" i="742"/>
  <c r="N12" i="741"/>
  <c r="N12" i="740"/>
  <c r="N12" i="739"/>
  <c r="N12" i="738"/>
  <c r="N12" i="737"/>
  <c r="N12" i="735"/>
  <c r="N12" i="734"/>
  <c r="N12" i="733"/>
  <c r="N12" i="732"/>
  <c r="N12" i="731"/>
  <c r="N12" i="730"/>
  <c r="N12" i="729"/>
  <c r="N12" i="728"/>
  <c r="N12" i="727"/>
  <c r="N12" i="726"/>
  <c r="N12" i="725"/>
  <c r="N12" i="853"/>
  <c r="N12" i="724"/>
  <c r="N12" i="723"/>
  <c r="N12" i="721"/>
  <c r="N12" i="720"/>
  <c r="N12" i="719"/>
  <c r="N12" i="718"/>
  <c r="N12" i="717"/>
  <c r="N12" i="716"/>
  <c r="N12" i="714"/>
  <c r="N12" i="713"/>
  <c r="N12" i="712"/>
  <c r="N12" i="710"/>
  <c r="N12" i="709"/>
  <c r="N12" i="859"/>
  <c r="N12" i="707"/>
  <c r="N12" i="706"/>
  <c r="N12" i="705"/>
  <c r="N12" i="665"/>
  <c r="J12" i="714"/>
  <c r="E67" i="859"/>
  <c r="A63" i="859"/>
  <c r="A61" i="859"/>
  <c r="A59" i="859"/>
  <c r="A57" i="859"/>
  <c r="A55" i="859"/>
  <c r="A53" i="859"/>
  <c r="A51" i="859"/>
  <c r="A49" i="859"/>
  <c r="A47" i="859"/>
  <c r="A45" i="859"/>
  <c r="A43" i="859"/>
  <c r="A41" i="859"/>
  <c r="N23" i="859"/>
  <c r="M23" i="859"/>
  <c r="L23" i="859"/>
  <c r="N22" i="859"/>
  <c r="M22" i="859"/>
  <c r="L22" i="859"/>
  <c r="M15" i="859"/>
  <c r="F15" i="859"/>
  <c r="C15" i="859"/>
  <c r="C26" i="859" s="1"/>
  <c r="A15" i="859"/>
  <c r="J12" i="859"/>
  <c r="C12" i="859"/>
  <c r="A19" i="859" s="1"/>
  <c r="F10" i="859"/>
  <c r="C10" i="859"/>
  <c r="C8" i="859"/>
  <c r="C7" i="859"/>
  <c r="C6" i="859"/>
  <c r="C5" i="859"/>
  <c r="J23" i="860" l="1"/>
  <c r="J23" i="863"/>
  <c r="O23" i="863" s="1"/>
  <c r="B26" i="863"/>
  <c r="CD57" i="702"/>
  <c r="CC50" i="702"/>
  <c r="CN50" i="702" s="1"/>
  <c r="CC20" i="702"/>
  <c r="CC17" i="702"/>
  <c r="CD80" i="702"/>
  <c r="CO80" i="702" s="1"/>
  <c r="CD22" i="702"/>
  <c r="CO22" i="702" s="1"/>
  <c r="CC12" i="702"/>
  <c r="CN12" i="702" s="1"/>
  <c r="CD97" i="702"/>
  <c r="CO97" i="702" s="1"/>
  <c r="CD121" i="702"/>
  <c r="CO121" i="702" s="1"/>
  <c r="CO35" i="702"/>
  <c r="CD31" i="702"/>
  <c r="CO31" i="702" s="1"/>
  <c r="CD32" i="702"/>
  <c r="CO32" i="702" s="1"/>
  <c r="CD41" i="702"/>
  <c r="CO41" i="702" s="1"/>
  <c r="CD44" i="702"/>
  <c r="CO44" i="702" s="1"/>
  <c r="CD65" i="702"/>
  <c r="CO65" i="702" s="1"/>
  <c r="CD81" i="702"/>
  <c r="CO81" i="702" s="1"/>
  <c r="CD79" i="702"/>
  <c r="CO79" i="702" s="1"/>
  <c r="CO92" i="702"/>
  <c r="CD25" i="702"/>
  <c r="CO25" i="702" s="1"/>
  <c r="CC28" i="702"/>
  <c r="CN28" i="702" s="1"/>
  <c r="CC48" i="702"/>
  <c r="CN48" i="702" s="1"/>
  <c r="CC46" i="702"/>
  <c r="CN46" i="702" s="1"/>
  <c r="CC43" i="702"/>
  <c r="CN43" i="702" s="1"/>
  <c r="CC66" i="702"/>
  <c r="CN66" i="702" s="1"/>
  <c r="CN72" i="702"/>
  <c r="CC105" i="702"/>
  <c r="CN105" i="702" s="1"/>
  <c r="CC131" i="702"/>
  <c r="CN131" i="702" s="1"/>
  <c r="F22" i="862"/>
  <c r="B29" i="862" s="1"/>
  <c r="CC112" i="702"/>
  <c r="CN112" i="702" s="1"/>
  <c r="CC113" i="702"/>
  <c r="CN113" i="702" s="1"/>
  <c r="CC6" i="702"/>
  <c r="CN6" i="702" s="1"/>
  <c r="CC13" i="702"/>
  <c r="CN13" i="702" s="1"/>
  <c r="CC11" i="702"/>
  <c r="CC51" i="702"/>
  <c r="CN51" i="702" s="1"/>
  <c r="E22" i="862"/>
  <c r="CC108" i="702"/>
  <c r="CN108" i="702" s="1"/>
  <c r="CN61" i="702"/>
  <c r="CC104" i="702"/>
  <c r="CN104" i="702" s="1"/>
  <c r="CC99" i="702"/>
  <c r="CN99" i="702" s="1"/>
  <c r="CC128" i="702"/>
  <c r="CN128" i="702" s="1"/>
  <c r="CC124" i="702"/>
  <c r="CN82" i="702"/>
  <c r="CC75" i="702"/>
  <c r="CN75" i="702" s="1"/>
  <c r="K22" i="859"/>
  <c r="CC33" i="702"/>
  <c r="CN33" i="702" s="1"/>
  <c r="CC22" i="702"/>
  <c r="CN22" i="702" s="1"/>
  <c r="CC10" i="702"/>
  <c r="CN10" i="702" s="1"/>
  <c r="CP10" i="702" s="1"/>
  <c r="CD17" i="702"/>
  <c r="CO17" i="702" s="1"/>
  <c r="CD30" i="702"/>
  <c r="CO30" i="702" s="1"/>
  <c r="CO69" i="702"/>
  <c r="CD50" i="702"/>
  <c r="CO50" i="702" s="1"/>
  <c r="K23" i="862"/>
  <c r="D22" i="862"/>
  <c r="CO111" i="702"/>
  <c r="CD64" i="702"/>
  <c r="CD102" i="702"/>
  <c r="CO102" i="702" s="1"/>
  <c r="CD130" i="702"/>
  <c r="CO130" i="702" s="1"/>
  <c r="CD125" i="702"/>
  <c r="CO125" i="702" s="1"/>
  <c r="CD77" i="702"/>
  <c r="CO77" i="702" s="1"/>
  <c r="CD93" i="702"/>
  <c r="CO93" i="702" s="1"/>
  <c r="CD23" i="702"/>
  <c r="CO23" i="702" s="1"/>
  <c r="CD38" i="702"/>
  <c r="CO38" i="702" s="1"/>
  <c r="CO118" i="702"/>
  <c r="CD24" i="702"/>
  <c r="CO24" i="702" s="1"/>
  <c r="CN29" i="702"/>
  <c r="CC70" i="702"/>
  <c r="CN70" i="702" s="1"/>
  <c r="CC18" i="702"/>
  <c r="CN18" i="702" s="1"/>
  <c r="CC26" i="702"/>
  <c r="CN26" i="702" s="1"/>
  <c r="J23" i="862"/>
  <c r="CC107" i="702"/>
  <c r="CN107" i="702" s="1"/>
  <c r="CN60" i="702"/>
  <c r="CC103" i="702"/>
  <c r="CN103" i="702" s="1"/>
  <c r="CC96" i="702"/>
  <c r="CN96" i="702" s="1"/>
  <c r="I22" i="863"/>
  <c r="B32" i="863" s="1"/>
  <c r="CN89" i="702"/>
  <c r="CC123" i="702"/>
  <c r="CN123" i="702" s="1"/>
  <c r="CN94" i="702"/>
  <c r="CC76" i="702"/>
  <c r="CN76" i="702" s="1"/>
  <c r="I22" i="859"/>
  <c r="CC8" i="702"/>
  <c r="CN8" i="702" s="1"/>
  <c r="CC120" i="702"/>
  <c r="CN120" i="702" s="1"/>
  <c r="CC54" i="702"/>
  <c r="CN54" i="702" s="1"/>
  <c r="CD16" i="702"/>
  <c r="CO16" i="702" s="1"/>
  <c r="CD53" i="702"/>
  <c r="CO53" i="702" s="1"/>
  <c r="CD49" i="702"/>
  <c r="CO49" i="702" s="1"/>
  <c r="I23" i="862"/>
  <c r="CO110" i="702"/>
  <c r="CD101" i="702"/>
  <c r="CO101" i="702" s="1"/>
  <c r="CO57" i="702"/>
  <c r="CO84" i="702"/>
  <c r="CO85" i="702"/>
  <c r="K23" i="705"/>
  <c r="CD58" i="702"/>
  <c r="CO58" i="702" s="1"/>
  <c r="CD37" i="702"/>
  <c r="CO37" i="702" s="1"/>
  <c r="CO115" i="702"/>
  <c r="CC19" i="702"/>
  <c r="CN19" i="702" s="1"/>
  <c r="CC47" i="702"/>
  <c r="CN47" i="702" s="1"/>
  <c r="CC7" i="702"/>
  <c r="CN7" i="702" s="1"/>
  <c r="CC27" i="702"/>
  <c r="CN27" i="702" s="1"/>
  <c r="H23" i="862"/>
  <c r="CC45" i="702"/>
  <c r="CN45" i="702" s="1"/>
  <c r="CC67" i="702"/>
  <c r="CN67" i="702" s="1"/>
  <c r="CN74" i="702"/>
  <c r="CC95" i="702"/>
  <c r="CN95" i="702" s="1"/>
  <c r="CC132" i="702"/>
  <c r="CN132" i="702" s="1"/>
  <c r="CN91" i="702"/>
  <c r="CC127" i="702"/>
  <c r="CN127" i="702" s="1"/>
  <c r="CN87" i="702"/>
  <c r="CN56" i="702"/>
  <c r="CC68" i="702"/>
  <c r="CN68" i="702" s="1"/>
  <c r="CC119" i="702"/>
  <c r="CN119" i="702" s="1"/>
  <c r="CC9" i="702"/>
  <c r="CN9" i="702" s="1"/>
  <c r="CD15" i="702"/>
  <c r="CO15" i="702" s="1"/>
  <c r="CD14" i="702"/>
  <c r="CO14" i="702" s="1"/>
  <c r="CD52" i="702"/>
  <c r="CO52" i="702" s="1"/>
  <c r="CD39" i="702"/>
  <c r="CO39" i="702" s="1"/>
  <c r="G23" i="862"/>
  <c r="CD109" i="702"/>
  <c r="CO109" i="702" s="1"/>
  <c r="CD62" i="702"/>
  <c r="CO62" i="702" s="1"/>
  <c r="CO71" i="702"/>
  <c r="CD100" i="702"/>
  <c r="CO100" i="702" s="1"/>
  <c r="CO116" i="702"/>
  <c r="CO83" i="702"/>
  <c r="CD12" i="702"/>
  <c r="CD34" i="702"/>
  <c r="CO34" i="702" s="1"/>
  <c r="CD36" i="702"/>
  <c r="CO36" i="702" s="1"/>
  <c r="CD21" i="702"/>
  <c r="CO21" i="702" s="1"/>
  <c r="CD114" i="702"/>
  <c r="CO114" i="702" s="1"/>
  <c r="F23" i="862"/>
  <c r="CC78" i="702"/>
  <c r="CN78" i="702" s="1"/>
  <c r="CC126" i="702"/>
  <c r="CN126" i="702" s="1"/>
  <c r="CN86" i="702"/>
  <c r="CN55" i="702"/>
  <c r="CC98" i="702"/>
  <c r="CN98" i="702" s="1"/>
  <c r="CC122" i="702"/>
  <c r="CN122" i="702" s="1"/>
  <c r="CC42" i="702"/>
  <c r="CN42" i="702" s="1"/>
  <c r="CD112" i="702"/>
  <c r="CO112" i="702" s="1"/>
  <c r="CD113" i="702"/>
  <c r="CO113" i="702" s="1"/>
  <c r="CD6" i="702"/>
  <c r="CO6" i="702" s="1"/>
  <c r="CD13" i="702"/>
  <c r="CO13" i="702" s="1"/>
  <c r="CD51" i="702"/>
  <c r="CO51" i="702" s="1"/>
  <c r="E23" i="862"/>
  <c r="CD108" i="702"/>
  <c r="CO108" i="702" s="1"/>
  <c r="CD104" i="702"/>
  <c r="CO104" i="702" s="1"/>
  <c r="CD99" i="702"/>
  <c r="CO99" i="702" s="1"/>
  <c r="CD128" i="702"/>
  <c r="CO128" i="702" s="1"/>
  <c r="CD124" i="702"/>
  <c r="CO124" i="702" s="1"/>
  <c r="CD82" i="702"/>
  <c r="CO82" i="702" s="1"/>
  <c r="CD75" i="702"/>
  <c r="CO75" i="702" s="1"/>
  <c r="CD33" i="702"/>
  <c r="CO33" i="702" s="1"/>
  <c r="CN35" i="702"/>
  <c r="CC31" i="702"/>
  <c r="CN31" i="702" s="1"/>
  <c r="CC32" i="702"/>
  <c r="CN32" i="702" s="1"/>
  <c r="CC41" i="702"/>
  <c r="CN41" i="702" s="1"/>
  <c r="D23" i="862"/>
  <c r="CC44" i="702"/>
  <c r="CN44" i="702" s="1"/>
  <c r="CC65" i="702"/>
  <c r="CN65" i="702" s="1"/>
  <c r="CC81" i="702"/>
  <c r="CN81" i="702" s="1"/>
  <c r="CC106" i="702"/>
  <c r="CN106" i="702" s="1"/>
  <c r="CN88" i="702"/>
  <c r="CP88" i="702" s="1"/>
  <c r="CC79" i="702"/>
  <c r="CN79" i="702" s="1"/>
  <c r="CN92" i="702"/>
  <c r="CC97" i="702"/>
  <c r="CN97" i="702" s="1"/>
  <c r="CC121" i="702"/>
  <c r="CN121" i="702" s="1"/>
  <c r="CC25" i="702"/>
  <c r="CN25" i="702" s="1"/>
  <c r="CO29" i="702"/>
  <c r="CD70" i="702"/>
  <c r="CO70" i="702" s="1"/>
  <c r="CD18" i="702"/>
  <c r="CO18" i="702" s="1"/>
  <c r="CD26" i="702"/>
  <c r="CO26" i="702" s="1"/>
  <c r="CD107" i="702"/>
  <c r="CO107" i="702" s="1"/>
  <c r="CD103" i="702"/>
  <c r="CO103" i="702" s="1"/>
  <c r="CD96" i="702"/>
  <c r="CO96" i="702" s="1"/>
  <c r="CO89" i="702"/>
  <c r="CD123" i="702"/>
  <c r="CO123" i="702" s="1"/>
  <c r="CD76" i="702"/>
  <c r="CO76" i="702" s="1"/>
  <c r="CD8" i="702"/>
  <c r="CD120" i="702"/>
  <c r="CO120" i="702" s="1"/>
  <c r="CD54" i="702"/>
  <c r="CO54" i="702" s="1"/>
  <c r="CN17" i="702"/>
  <c r="CC30" i="702"/>
  <c r="CN30" i="702" s="1"/>
  <c r="CN69" i="702"/>
  <c r="K22" i="862"/>
  <c r="B34" i="862" s="1"/>
  <c r="CN111" i="702"/>
  <c r="CC64" i="702"/>
  <c r="CN64" i="702" s="1"/>
  <c r="CC80" i="702"/>
  <c r="CN80" i="702" s="1"/>
  <c r="CC102" i="702"/>
  <c r="CN102" i="702" s="1"/>
  <c r="CC130" i="702"/>
  <c r="CN130" i="702" s="1"/>
  <c r="CC125" i="702"/>
  <c r="CN125" i="702" s="1"/>
  <c r="CC77" i="702"/>
  <c r="CN77" i="702" s="1"/>
  <c r="CC93" i="702"/>
  <c r="CN93" i="702" s="1"/>
  <c r="CC23" i="702"/>
  <c r="CN23" i="702" s="1"/>
  <c r="CC38" i="702"/>
  <c r="CN38" i="702" s="1"/>
  <c r="CN118" i="702"/>
  <c r="CC24" i="702"/>
  <c r="CN24" i="702" s="1"/>
  <c r="CD19" i="702"/>
  <c r="CO19" i="702" s="1"/>
  <c r="CP19" i="702" s="1"/>
  <c r="CD47" i="702"/>
  <c r="CO47" i="702" s="1"/>
  <c r="CD7" i="702"/>
  <c r="CO7" i="702" s="1"/>
  <c r="CD27" i="702"/>
  <c r="CO27" i="702" s="1"/>
  <c r="J22" i="862"/>
  <c r="CD45" i="702"/>
  <c r="CO45" i="702" s="1"/>
  <c r="CD67" i="702"/>
  <c r="CO67" i="702" s="1"/>
  <c r="CO74" i="702"/>
  <c r="CD95" i="702"/>
  <c r="CO95" i="702" s="1"/>
  <c r="CD132" i="702"/>
  <c r="CO132" i="702" s="1"/>
  <c r="CO91" i="702"/>
  <c r="CD127" i="702"/>
  <c r="CO127" i="702" s="1"/>
  <c r="CO87" i="702"/>
  <c r="CD68" i="702"/>
  <c r="CO68" i="702" s="1"/>
  <c r="CD119" i="702"/>
  <c r="CO119" i="702" s="1"/>
  <c r="CD9" i="702"/>
  <c r="CC16" i="702"/>
  <c r="CN16" i="702" s="1"/>
  <c r="CC53" i="702"/>
  <c r="CN53" i="702" s="1"/>
  <c r="CC49" i="702"/>
  <c r="CN49" i="702" s="1"/>
  <c r="I22" i="862"/>
  <c r="B32" i="862" s="1"/>
  <c r="CN110" i="702"/>
  <c r="CC101" i="702"/>
  <c r="CN101" i="702" s="1"/>
  <c r="CN57" i="702"/>
  <c r="CN90" i="702"/>
  <c r="CN84" i="702"/>
  <c r="CN85" i="702"/>
  <c r="CC58" i="702"/>
  <c r="CN58" i="702" s="1"/>
  <c r="CC37" i="702"/>
  <c r="CN37" i="702" s="1"/>
  <c r="CN117" i="702"/>
  <c r="CP117" i="702" s="1"/>
  <c r="CC115" i="702"/>
  <c r="CN115" i="702" s="1"/>
  <c r="CD28" i="702"/>
  <c r="CO28" i="702" s="1"/>
  <c r="CD48" i="702"/>
  <c r="CD46" i="702"/>
  <c r="CO46" i="702" s="1"/>
  <c r="H22" i="862"/>
  <c r="CD43" i="702"/>
  <c r="CO43" i="702" s="1"/>
  <c r="CD66" i="702"/>
  <c r="CO66" i="702" s="1"/>
  <c r="CP66" i="702" s="1"/>
  <c r="CO72" i="702"/>
  <c r="CD105" i="702"/>
  <c r="CO105" i="702" s="1"/>
  <c r="CD131" i="702"/>
  <c r="CO131" i="702" s="1"/>
  <c r="CD78" i="702"/>
  <c r="CO78" i="702" s="1"/>
  <c r="CD126" i="702"/>
  <c r="CO126" i="702" s="1"/>
  <c r="CD86" i="702"/>
  <c r="CO86" i="702" s="1"/>
  <c r="CO55" i="702"/>
  <c r="CD98" i="702"/>
  <c r="CO98" i="702" s="1"/>
  <c r="CD122" i="702"/>
  <c r="CO122" i="702" s="1"/>
  <c r="CD42" i="702"/>
  <c r="CO42" i="702" s="1"/>
  <c r="CC15" i="702"/>
  <c r="CN15" i="702" s="1"/>
  <c r="CC14" i="702"/>
  <c r="CN14" i="702" s="1"/>
  <c r="CC52" i="702"/>
  <c r="CN52" i="702" s="1"/>
  <c r="CC39" i="702"/>
  <c r="CN39" i="702" s="1"/>
  <c r="G22" i="862"/>
  <c r="CC109" i="702"/>
  <c r="CN109" i="702" s="1"/>
  <c r="CC62" i="702"/>
  <c r="CN62" i="702" s="1"/>
  <c r="CN71" i="702"/>
  <c r="CC100" i="702"/>
  <c r="CN100" i="702" s="1"/>
  <c r="CN116" i="702"/>
  <c r="CN83" i="702"/>
  <c r="CC34" i="702"/>
  <c r="CN34" i="702" s="1"/>
  <c r="CC36" i="702"/>
  <c r="CN36" i="702" s="1"/>
  <c r="CC21" i="702"/>
  <c r="CN21" i="702" s="1"/>
  <c r="CC114" i="702"/>
  <c r="CE5" i="702"/>
  <c r="K23" i="860"/>
  <c r="K23" i="859"/>
  <c r="I23" i="860"/>
  <c r="I23" i="859"/>
  <c r="B35" i="860"/>
  <c r="B36" i="860"/>
  <c r="B37" i="860"/>
  <c r="D26" i="860"/>
  <c r="D27" i="860" s="1"/>
  <c r="D28" i="860" s="1"/>
  <c r="D29" i="860" s="1"/>
  <c r="D30" i="860" s="1"/>
  <c r="D31" i="860" s="1"/>
  <c r="D32" i="860" s="1"/>
  <c r="D33" i="860" s="1"/>
  <c r="D34" i="860" s="1"/>
  <c r="D35" i="860" s="1"/>
  <c r="D36" i="860" s="1"/>
  <c r="D37" i="860" s="1"/>
  <c r="D38" i="860" s="1"/>
  <c r="C27" i="860"/>
  <c r="C28" i="860" s="1"/>
  <c r="C29" i="860" s="1"/>
  <c r="C30" i="860" s="1"/>
  <c r="C31" i="860" s="1"/>
  <c r="C32" i="860" s="1"/>
  <c r="C33" i="860" s="1"/>
  <c r="C34" i="860" s="1"/>
  <c r="C35" i="860" s="1"/>
  <c r="C36" i="860" s="1"/>
  <c r="C37" i="860" s="1"/>
  <c r="C38" i="860" s="1"/>
  <c r="B37" i="859"/>
  <c r="B35" i="859"/>
  <c r="B36" i="859"/>
  <c r="D26" i="859"/>
  <c r="D27" i="859" s="1"/>
  <c r="D28" i="859" s="1"/>
  <c r="D29" i="859" s="1"/>
  <c r="D30" i="859" s="1"/>
  <c r="D31" i="859" s="1"/>
  <c r="D32" i="859" s="1"/>
  <c r="D33" i="859" s="1"/>
  <c r="D34" i="859" s="1"/>
  <c r="D35" i="859" s="1"/>
  <c r="D36" i="859" s="1"/>
  <c r="D37" i="859" s="1"/>
  <c r="D38" i="859" s="1"/>
  <c r="C27" i="859"/>
  <c r="C28" i="859" s="1"/>
  <c r="C29" i="859" s="1"/>
  <c r="C30" i="859" s="1"/>
  <c r="C31" i="859" s="1"/>
  <c r="C32" i="859" s="1"/>
  <c r="C33" i="859" s="1"/>
  <c r="C34" i="859" s="1"/>
  <c r="C35" i="859" s="1"/>
  <c r="C36" i="859" s="1"/>
  <c r="C37" i="859" s="1"/>
  <c r="C38" i="859" s="1"/>
  <c r="CP46" i="702" l="1"/>
  <c r="B30" i="862"/>
  <c r="B31" i="862"/>
  <c r="B33" i="862"/>
  <c r="B27" i="862"/>
  <c r="B28" i="862"/>
  <c r="CP111" i="702"/>
  <c r="J22" i="860"/>
  <c r="B33" i="860" s="1"/>
  <c r="J22" i="863"/>
  <c r="B33" i="863" s="1"/>
  <c r="K22" i="860"/>
  <c r="B34" i="860" s="1"/>
  <c r="K22" i="863"/>
  <c r="B34" i="863" s="1"/>
  <c r="CP37" i="702"/>
  <c r="CP55" i="702"/>
  <c r="CP86" i="702"/>
  <c r="CP78" i="702"/>
  <c r="CP97" i="702"/>
  <c r="CP121" i="702"/>
  <c r="CP57" i="702"/>
  <c r="CN20" i="702"/>
  <c r="CP20" i="702" s="1"/>
  <c r="CE20" i="702"/>
  <c r="CO8" i="702"/>
  <c r="CP8" i="702" s="1"/>
  <c r="CO48" i="702"/>
  <c r="CP48" i="702" s="1"/>
  <c r="CO9" i="702"/>
  <c r="CP9" i="702" s="1"/>
  <c r="CO12" i="702"/>
  <c r="CP12" i="702" s="1"/>
  <c r="CP43" i="702"/>
  <c r="CN11" i="702"/>
  <c r="CP11" i="702" s="1"/>
  <c r="CE11" i="702"/>
  <c r="CP25" i="702"/>
  <c r="CN114" i="702"/>
  <c r="CP114" i="702" s="1"/>
  <c r="CE114" i="702"/>
  <c r="CN124" i="702"/>
  <c r="CP124" i="702" s="1"/>
  <c r="CE124" i="702"/>
  <c r="CP130" i="702"/>
  <c r="CP49" i="702"/>
  <c r="CP18" i="702"/>
  <c r="CP31" i="702"/>
  <c r="CP28" i="702"/>
  <c r="CP54" i="702"/>
  <c r="CP115" i="702"/>
  <c r="CP68" i="702"/>
  <c r="CP35" i="702"/>
  <c r="CP110" i="702"/>
  <c r="CP75" i="702"/>
  <c r="CP109" i="702"/>
  <c r="CP53" i="702"/>
  <c r="CP69" i="702"/>
  <c r="CP91" i="702"/>
  <c r="CP123" i="702"/>
  <c r="CP39" i="702"/>
  <c r="CP102" i="702"/>
  <c r="CP7" i="702"/>
  <c r="CP26" i="702"/>
  <c r="CP127" i="702"/>
  <c r="CP94" i="702"/>
  <c r="CP30" i="702"/>
  <c r="CP98" i="702"/>
  <c r="CP67" i="702"/>
  <c r="CP103" i="702"/>
  <c r="CP112" i="702"/>
  <c r="CP60" i="702"/>
  <c r="CP38" i="702"/>
  <c r="CP51" i="702"/>
  <c r="CP17" i="702"/>
  <c r="CP89" i="702"/>
  <c r="CP107" i="702"/>
  <c r="CP77" i="702"/>
  <c r="CP14" i="702"/>
  <c r="CP15" i="702"/>
  <c r="CP90" i="702"/>
  <c r="CP81" i="702"/>
  <c r="CP119" i="702"/>
  <c r="CP42" i="702"/>
  <c r="CP93" i="702"/>
  <c r="CP106" i="702"/>
  <c r="CP71" i="702"/>
  <c r="CP29" i="702"/>
  <c r="CP132" i="702"/>
  <c r="CP95" i="702"/>
  <c r="CP118" i="702"/>
  <c r="CP122" i="702"/>
  <c r="CP62" i="702"/>
  <c r="CP74" i="702"/>
  <c r="CP96" i="702"/>
  <c r="CP33" i="702"/>
  <c r="CP113" i="702"/>
  <c r="CP23" i="702"/>
  <c r="CP45" i="702"/>
  <c r="CP44" i="702"/>
  <c r="CP82" i="702"/>
  <c r="CP131" i="702"/>
  <c r="CP79" i="702"/>
  <c r="CP126" i="702"/>
  <c r="CP52" i="702"/>
  <c r="CP27" i="702"/>
  <c r="CP105" i="702"/>
  <c r="CP32" i="702"/>
  <c r="CP92" i="702"/>
  <c r="CP128" i="702"/>
  <c r="CP72" i="702"/>
  <c r="CP83" i="702"/>
  <c r="CP84" i="702"/>
  <c r="CP47" i="702"/>
  <c r="CP16" i="702"/>
  <c r="CP64" i="702"/>
  <c r="CP116" i="702"/>
  <c r="CP99" i="702"/>
  <c r="CP125" i="702"/>
  <c r="CP21" i="702"/>
  <c r="CP120" i="702"/>
  <c r="CP70" i="702"/>
  <c r="CP104" i="702"/>
  <c r="CP85" i="702"/>
  <c r="CP100" i="702"/>
  <c r="CP80" i="702"/>
  <c r="CP65" i="702"/>
  <c r="CP101" i="702"/>
  <c r="CP36" i="702"/>
  <c r="CP61" i="702"/>
  <c r="CP34" i="702"/>
  <c r="CP24" i="702"/>
  <c r="CP50" i="702"/>
  <c r="CP108" i="702"/>
  <c r="CP41" i="702"/>
  <c r="CP13" i="702"/>
  <c r="CP87" i="702"/>
  <c r="CP58" i="702"/>
  <c r="CP76" i="702"/>
  <c r="CP22" i="702"/>
  <c r="CE66" i="702"/>
  <c r="CE68" i="702"/>
  <c r="CE121" i="702"/>
  <c r="CE72" i="702"/>
  <c r="CE10" i="702"/>
  <c r="CE17" i="702"/>
  <c r="CE97" i="702"/>
  <c r="CE131" i="702"/>
  <c r="CE64" i="702"/>
  <c r="CE44" i="702"/>
  <c r="CE24" i="702"/>
  <c r="CE43" i="702"/>
  <c r="CE102" i="702"/>
  <c r="CE80" i="702"/>
  <c r="CE105" i="702"/>
  <c r="CE32" i="702"/>
  <c r="CP6" i="702"/>
  <c r="CE79" i="702"/>
  <c r="CE83" i="702"/>
  <c r="CO56" i="702"/>
  <c r="CP56" i="702" s="1"/>
  <c r="CE41" i="702"/>
  <c r="CE35" i="702"/>
  <c r="CE31" i="702"/>
  <c r="CE130" i="702"/>
  <c r="CE81" i="702"/>
  <c r="CE106" i="702"/>
  <c r="CE110" i="702"/>
  <c r="CE77" i="702"/>
  <c r="CE111" i="702"/>
  <c r="CE49" i="702"/>
  <c r="CE16" i="702"/>
  <c r="CE14" i="702"/>
  <c r="CE65" i="702"/>
  <c r="CE53" i="702"/>
  <c r="CE12" i="702"/>
  <c r="CE39" i="702"/>
  <c r="CE91" i="702"/>
  <c r="CE93" i="702"/>
  <c r="CE101" i="702"/>
  <c r="CE88" i="702"/>
  <c r="CE62" i="702"/>
  <c r="CE92" i="702"/>
  <c r="CE125" i="702"/>
  <c r="CE78" i="702"/>
  <c r="CE104" i="702"/>
  <c r="CE115" i="702"/>
  <c r="CE36" i="702"/>
  <c r="CE117" i="702"/>
  <c r="CE48" i="702"/>
  <c r="CE30" i="702"/>
  <c r="CE34" i="702"/>
  <c r="CE37" i="702"/>
  <c r="CE25" i="702"/>
  <c r="CE127" i="702"/>
  <c r="CE28" i="702"/>
  <c r="CE69" i="702"/>
  <c r="CE46" i="702"/>
  <c r="CE107" i="702"/>
  <c r="CE27" i="702"/>
  <c r="CE58" i="702"/>
  <c r="CE85" i="702"/>
  <c r="CE84" i="702"/>
  <c r="CE42" i="702"/>
  <c r="CE118" i="702"/>
  <c r="CE90" i="702"/>
  <c r="CE122" i="702"/>
  <c r="CE120" i="702"/>
  <c r="CE7" i="702"/>
  <c r="CE98" i="702"/>
  <c r="CE8" i="702"/>
  <c r="CE109" i="702"/>
  <c r="CE89" i="702"/>
  <c r="CE52" i="702"/>
  <c r="I22" i="860"/>
  <c r="B32" i="860" s="1"/>
  <c r="CE99" i="702"/>
  <c r="CE55" i="702"/>
  <c r="CE9" i="702"/>
  <c r="CE47" i="702"/>
  <c r="CE103" i="702"/>
  <c r="J22" i="859"/>
  <c r="B33" i="859" s="1"/>
  <c r="CE61" i="702"/>
  <c r="CE96" i="702"/>
  <c r="CE21" i="702"/>
  <c r="CE15" i="702"/>
  <c r="CE86" i="702"/>
  <c r="CE119" i="702"/>
  <c r="CE19" i="702"/>
  <c r="CE60" i="702"/>
  <c r="CE108" i="702"/>
  <c r="CD40" i="702"/>
  <c r="CE126" i="702"/>
  <c r="C23" i="862"/>
  <c r="O23" i="862" s="1"/>
  <c r="CC40" i="702"/>
  <c r="CN40" i="702" s="1"/>
  <c r="CE50" i="702"/>
  <c r="CE116" i="702"/>
  <c r="CE87" i="702"/>
  <c r="CE54" i="702"/>
  <c r="C22" i="862"/>
  <c r="CE22" i="702"/>
  <c r="CI22" i="702" s="1"/>
  <c r="CE51" i="702"/>
  <c r="CE33" i="702"/>
  <c r="B32" i="859"/>
  <c r="CE13" i="702"/>
  <c r="CE38" i="702"/>
  <c r="CE132" i="702"/>
  <c r="CE26" i="702"/>
  <c r="CE6" i="702"/>
  <c r="CE100" i="702"/>
  <c r="B34" i="859"/>
  <c r="CE71" i="702"/>
  <c r="CE23" i="702"/>
  <c r="CE95" i="702"/>
  <c r="CE18" i="702"/>
  <c r="CE75" i="702"/>
  <c r="CE113" i="702"/>
  <c r="CE57" i="702"/>
  <c r="CE74" i="702"/>
  <c r="CE76" i="702"/>
  <c r="CE70" i="702"/>
  <c r="CE82" i="702"/>
  <c r="CE112" i="702"/>
  <c r="CE67" i="702"/>
  <c r="CE94" i="702"/>
  <c r="CE29" i="702"/>
  <c r="CE63" i="702"/>
  <c r="CE45" i="702"/>
  <c r="CE123" i="702"/>
  <c r="CE128" i="702"/>
  <c r="C22" i="859"/>
  <c r="D22" i="859"/>
  <c r="E22" i="859"/>
  <c r="F22" i="859"/>
  <c r="G22" i="859"/>
  <c r="H22" i="859"/>
  <c r="C23" i="859"/>
  <c r="D23" i="859"/>
  <c r="E23" i="859"/>
  <c r="F23" i="859"/>
  <c r="G23" i="859"/>
  <c r="H23" i="859"/>
  <c r="C22" i="860"/>
  <c r="D22" i="860"/>
  <c r="E22" i="860"/>
  <c r="F22" i="860"/>
  <c r="G22" i="860"/>
  <c r="H22" i="860"/>
  <c r="C23" i="860"/>
  <c r="D23" i="860"/>
  <c r="E23" i="860"/>
  <c r="F23" i="860"/>
  <c r="G23" i="860"/>
  <c r="H23" i="860"/>
  <c r="H23" i="722"/>
  <c r="B26" i="862" l="1"/>
  <c r="O22" i="863"/>
  <c r="B38" i="863" s="1"/>
  <c r="CO40" i="702"/>
  <c r="CP40" i="702" s="1"/>
  <c r="CE56" i="702"/>
  <c r="O22" i="862"/>
  <c r="B38" i="862" s="1"/>
  <c r="CE40" i="702"/>
  <c r="B30" i="860"/>
  <c r="B28" i="860"/>
  <c r="B31" i="860"/>
  <c r="B29" i="860"/>
  <c r="B27" i="860"/>
  <c r="B26" i="860"/>
  <c r="B30" i="859"/>
  <c r="B31" i="859"/>
  <c r="O23" i="859"/>
  <c r="B29" i="859"/>
  <c r="B28" i="859"/>
  <c r="B27" i="859"/>
  <c r="O22" i="859"/>
  <c r="B26" i="859"/>
  <c r="A51" i="709"/>
  <c r="A51" i="707"/>
  <c r="B38" i="860" l="1"/>
  <c r="B38" i="859"/>
  <c r="E22" i="718"/>
  <c r="B28" i="718" s="1"/>
  <c r="C6" i="665"/>
  <c r="A51" i="665"/>
  <c r="A45" i="818"/>
  <c r="C7" i="817"/>
  <c r="A45" i="773"/>
  <c r="A51" i="773"/>
  <c r="C12" i="767"/>
  <c r="C10" i="741"/>
  <c r="A41" i="713"/>
  <c r="F10" i="804" l="1"/>
  <c r="F10" i="724" l="1"/>
  <c r="A51" i="856"/>
  <c r="C6" i="756"/>
  <c r="C7" i="756"/>
  <c r="A63" i="826"/>
  <c r="A61" i="826"/>
  <c r="A59" i="826"/>
  <c r="A57" i="826"/>
  <c r="A55" i="826"/>
  <c r="A53" i="826"/>
  <c r="A51" i="826"/>
  <c r="A49" i="826"/>
  <c r="A47" i="826"/>
  <c r="A45" i="826"/>
  <c r="A43" i="826"/>
  <c r="A41" i="826"/>
  <c r="A63" i="825"/>
  <c r="A61" i="825"/>
  <c r="A59" i="825"/>
  <c r="A57" i="825"/>
  <c r="A55" i="825"/>
  <c r="A53" i="825"/>
  <c r="A51" i="825"/>
  <c r="A49" i="825"/>
  <c r="A47" i="825"/>
  <c r="A45" i="825"/>
  <c r="A43" i="825"/>
  <c r="A41" i="825"/>
  <c r="A63" i="824"/>
  <c r="A61" i="824"/>
  <c r="A59" i="824"/>
  <c r="A57" i="824"/>
  <c r="A55" i="824"/>
  <c r="A53" i="824"/>
  <c r="A51" i="824"/>
  <c r="A49" i="824"/>
  <c r="A47" i="824"/>
  <c r="A45" i="824"/>
  <c r="A43" i="824"/>
  <c r="A41" i="824"/>
  <c r="A63" i="822"/>
  <c r="A61" i="822"/>
  <c r="A59" i="822"/>
  <c r="A57" i="822"/>
  <c r="A55" i="822"/>
  <c r="A53" i="822"/>
  <c r="A51" i="822"/>
  <c r="A49" i="822"/>
  <c r="A47" i="822"/>
  <c r="A45" i="822"/>
  <c r="A43" i="822"/>
  <c r="A41" i="822"/>
  <c r="A63" i="821"/>
  <c r="A61" i="821"/>
  <c r="A59" i="821"/>
  <c r="A57" i="821"/>
  <c r="A55" i="821"/>
  <c r="A53" i="821"/>
  <c r="A51" i="821"/>
  <c r="A49" i="821"/>
  <c r="A47" i="821"/>
  <c r="A45" i="821"/>
  <c r="A43" i="821"/>
  <c r="A41" i="821"/>
  <c r="A63" i="820"/>
  <c r="A61" i="820"/>
  <c r="A59" i="820"/>
  <c r="A57" i="820"/>
  <c r="A55" i="820"/>
  <c r="A53" i="820"/>
  <c r="A51" i="820"/>
  <c r="A49" i="820"/>
  <c r="A47" i="820"/>
  <c r="A45" i="820"/>
  <c r="A43" i="820"/>
  <c r="A41" i="820"/>
  <c r="A63" i="819"/>
  <c r="A61" i="819"/>
  <c r="A59" i="819"/>
  <c r="A57" i="819"/>
  <c r="A55" i="819"/>
  <c r="A53" i="819"/>
  <c r="A51" i="819"/>
  <c r="A49" i="819"/>
  <c r="A47" i="819"/>
  <c r="A45" i="819"/>
  <c r="A43" i="819"/>
  <c r="A41" i="819"/>
  <c r="A63" i="818"/>
  <c r="A61" i="818"/>
  <c r="A59" i="818"/>
  <c r="A57" i="818"/>
  <c r="A55" i="818"/>
  <c r="A53" i="818"/>
  <c r="A51" i="818"/>
  <c r="A49" i="818"/>
  <c r="A47" i="818"/>
  <c r="A43" i="818"/>
  <c r="A41" i="818"/>
  <c r="A63" i="817"/>
  <c r="A61" i="817"/>
  <c r="A59" i="817"/>
  <c r="A57" i="817"/>
  <c r="A55" i="817"/>
  <c r="A53" i="817"/>
  <c r="A51" i="817"/>
  <c r="A49" i="817"/>
  <c r="A47" i="817"/>
  <c r="A45" i="817"/>
  <c r="A43" i="817"/>
  <c r="A41" i="817"/>
  <c r="A63" i="816"/>
  <c r="A61" i="816"/>
  <c r="A59" i="816"/>
  <c r="A57" i="816"/>
  <c r="A55" i="816"/>
  <c r="A53" i="816"/>
  <c r="A51" i="816"/>
  <c r="A49" i="816"/>
  <c r="A47" i="816"/>
  <c r="A45" i="816"/>
  <c r="A43" i="816"/>
  <c r="A41" i="816"/>
  <c r="A63" i="815"/>
  <c r="A61" i="815"/>
  <c r="A59" i="815"/>
  <c r="A57" i="815"/>
  <c r="A55" i="815"/>
  <c r="A53" i="815"/>
  <c r="A51" i="815"/>
  <c r="A49" i="815"/>
  <c r="A47" i="815"/>
  <c r="A45" i="815"/>
  <c r="A43" i="815"/>
  <c r="A41" i="815"/>
  <c r="A63" i="814"/>
  <c r="A61" i="814"/>
  <c r="A59" i="814"/>
  <c r="A57" i="814"/>
  <c r="A55" i="814"/>
  <c r="A53" i="814"/>
  <c r="A51" i="814"/>
  <c r="A49" i="814"/>
  <c r="A47" i="814"/>
  <c r="A45" i="814"/>
  <c r="A43" i="814"/>
  <c r="A41" i="814"/>
  <c r="A63" i="813"/>
  <c r="A61" i="813"/>
  <c r="A59" i="813"/>
  <c r="A57" i="813"/>
  <c r="A55" i="813"/>
  <c r="A53" i="813"/>
  <c r="A51" i="813"/>
  <c r="A49" i="813"/>
  <c r="A47" i="813"/>
  <c r="A45" i="813"/>
  <c r="A43" i="813"/>
  <c r="A41" i="813"/>
  <c r="A63" i="812"/>
  <c r="A61" i="812"/>
  <c r="A59" i="812"/>
  <c r="A57" i="812"/>
  <c r="A55" i="812"/>
  <c r="A53" i="812"/>
  <c r="A51" i="812"/>
  <c r="A49" i="812"/>
  <c r="A47" i="812"/>
  <c r="A45" i="812"/>
  <c r="A43" i="812"/>
  <c r="A41" i="812"/>
  <c r="A63" i="811"/>
  <c r="A61" i="811"/>
  <c r="A59" i="811"/>
  <c r="A57" i="811"/>
  <c r="A55" i="811"/>
  <c r="A53" i="811"/>
  <c r="A51" i="811"/>
  <c r="A49" i="811"/>
  <c r="A47" i="811"/>
  <c r="A45" i="811"/>
  <c r="A43" i="811"/>
  <c r="A41" i="811"/>
  <c r="A63" i="810"/>
  <c r="A61" i="810"/>
  <c r="A59" i="810"/>
  <c r="A57" i="810"/>
  <c r="A55" i="810"/>
  <c r="A53" i="810"/>
  <c r="A51" i="810"/>
  <c r="A49" i="810"/>
  <c r="A47" i="810"/>
  <c r="A45" i="810"/>
  <c r="A43" i="810"/>
  <c r="A41" i="810"/>
  <c r="A63" i="809"/>
  <c r="A61" i="809"/>
  <c r="A59" i="809"/>
  <c r="A57" i="809"/>
  <c r="A55" i="809"/>
  <c r="A53" i="809"/>
  <c r="A51" i="809"/>
  <c r="A49" i="809"/>
  <c r="A47" i="809"/>
  <c r="A45" i="809"/>
  <c r="A43" i="809"/>
  <c r="A41" i="809"/>
  <c r="A63" i="808"/>
  <c r="A61" i="808"/>
  <c r="A59" i="808"/>
  <c r="A57" i="808"/>
  <c r="A55" i="808"/>
  <c r="A53" i="808"/>
  <c r="A51" i="808"/>
  <c r="A49" i="808"/>
  <c r="A47" i="808"/>
  <c r="A45" i="808"/>
  <c r="A43" i="808"/>
  <c r="A41" i="808"/>
  <c r="A63" i="807"/>
  <c r="A61" i="807"/>
  <c r="A59" i="807"/>
  <c r="A57" i="807"/>
  <c r="A55" i="807"/>
  <c r="A53" i="807"/>
  <c r="A51" i="807"/>
  <c r="A49" i="807"/>
  <c r="A47" i="807"/>
  <c r="A45" i="807"/>
  <c r="A43" i="807"/>
  <c r="A41" i="807"/>
  <c r="A63" i="806"/>
  <c r="A61" i="806"/>
  <c r="A59" i="806"/>
  <c r="A57" i="806"/>
  <c r="A55" i="806"/>
  <c r="A53" i="806"/>
  <c r="A51" i="806"/>
  <c r="A49" i="806"/>
  <c r="A47" i="806"/>
  <c r="A45" i="806"/>
  <c r="A43" i="806"/>
  <c r="A41" i="806"/>
  <c r="A63" i="805"/>
  <c r="A61" i="805"/>
  <c r="A59" i="805"/>
  <c r="A57" i="805"/>
  <c r="A55" i="805"/>
  <c r="A53" i="805"/>
  <c r="A51" i="805"/>
  <c r="A49" i="805"/>
  <c r="A47" i="805"/>
  <c r="A45" i="805"/>
  <c r="A43" i="805"/>
  <c r="A41" i="805"/>
  <c r="A63" i="804"/>
  <c r="A61" i="804"/>
  <c r="A59" i="804"/>
  <c r="A57" i="804"/>
  <c r="A55" i="804"/>
  <c r="A53" i="804"/>
  <c r="A51" i="804"/>
  <c r="A49" i="804"/>
  <c r="A47" i="804"/>
  <c r="A45" i="804"/>
  <c r="A43" i="804"/>
  <c r="A41" i="804"/>
  <c r="A63" i="803"/>
  <c r="A61" i="803"/>
  <c r="A59" i="803"/>
  <c r="A57" i="803"/>
  <c r="A55" i="803"/>
  <c r="A53" i="803"/>
  <c r="A51" i="803"/>
  <c r="A49" i="803"/>
  <c r="A47" i="803"/>
  <c r="A45" i="803"/>
  <c r="A43" i="803"/>
  <c r="A41" i="803"/>
  <c r="A63" i="802"/>
  <c r="A61" i="802"/>
  <c r="A59" i="802"/>
  <c r="A57" i="802"/>
  <c r="A55" i="802"/>
  <c r="A53" i="802"/>
  <c r="A51" i="802"/>
  <c r="A49" i="802"/>
  <c r="A47" i="802"/>
  <c r="A45" i="802"/>
  <c r="A43" i="802"/>
  <c r="A41" i="802"/>
  <c r="A63" i="801"/>
  <c r="A61" i="801"/>
  <c r="A59" i="801"/>
  <c r="A57" i="801"/>
  <c r="A55" i="801"/>
  <c r="A53" i="801"/>
  <c r="A51" i="801"/>
  <c r="A49" i="801"/>
  <c r="A47" i="801"/>
  <c r="A45" i="801"/>
  <c r="A43" i="801"/>
  <c r="A41" i="801"/>
  <c r="A63" i="800"/>
  <c r="A61" i="800"/>
  <c r="A59" i="800"/>
  <c r="A57" i="800"/>
  <c r="A55" i="800"/>
  <c r="A53" i="800"/>
  <c r="A51" i="800"/>
  <c r="A49" i="800"/>
  <c r="A47" i="800"/>
  <c r="A45" i="800"/>
  <c r="A43" i="800"/>
  <c r="A41" i="800"/>
  <c r="A63" i="799"/>
  <c r="A61" i="799"/>
  <c r="A59" i="799"/>
  <c r="A57" i="799"/>
  <c r="A55" i="799"/>
  <c r="A53" i="799"/>
  <c r="A51" i="799"/>
  <c r="A49" i="799"/>
  <c r="A47" i="799"/>
  <c r="A45" i="799"/>
  <c r="A43" i="799"/>
  <c r="A41" i="799"/>
  <c r="A63" i="798"/>
  <c r="A61" i="798"/>
  <c r="A59" i="798"/>
  <c r="A57" i="798"/>
  <c r="A55" i="798"/>
  <c r="A53" i="798"/>
  <c r="A51" i="798"/>
  <c r="A49" i="798"/>
  <c r="A47" i="798"/>
  <c r="A45" i="798"/>
  <c r="A43" i="798"/>
  <c r="A41" i="798"/>
  <c r="A63" i="797"/>
  <c r="A61" i="797"/>
  <c r="A59" i="797"/>
  <c r="A57" i="797"/>
  <c r="A55" i="797"/>
  <c r="A53" i="797"/>
  <c r="A51" i="797"/>
  <c r="A49" i="797"/>
  <c r="A47" i="797"/>
  <c r="A45" i="797"/>
  <c r="A43" i="797"/>
  <c r="A41" i="797"/>
  <c r="A63" i="796"/>
  <c r="A61" i="796"/>
  <c r="A59" i="796"/>
  <c r="A57" i="796"/>
  <c r="A55" i="796"/>
  <c r="A53" i="796"/>
  <c r="A51" i="796"/>
  <c r="A49" i="796"/>
  <c r="A47" i="796"/>
  <c r="A45" i="796"/>
  <c r="A43" i="796"/>
  <c r="A41" i="796"/>
  <c r="A63" i="858"/>
  <c r="A61" i="858"/>
  <c r="A59" i="858"/>
  <c r="A57" i="858"/>
  <c r="A55" i="858"/>
  <c r="A53" i="858"/>
  <c r="A51" i="858"/>
  <c r="A49" i="858"/>
  <c r="A47" i="858"/>
  <c r="A45" i="858"/>
  <c r="A43" i="858"/>
  <c r="A41" i="858"/>
  <c r="A63" i="795"/>
  <c r="A61" i="795"/>
  <c r="A59" i="795"/>
  <c r="A57" i="795"/>
  <c r="A55" i="795"/>
  <c r="A53" i="795"/>
  <c r="A51" i="795"/>
  <c r="A49" i="795"/>
  <c r="A47" i="795"/>
  <c r="A45" i="795"/>
  <c r="A43" i="795"/>
  <c r="A41" i="795"/>
  <c r="A63" i="794"/>
  <c r="A61" i="794"/>
  <c r="A59" i="794"/>
  <c r="A57" i="794"/>
  <c r="A55" i="794"/>
  <c r="A53" i="794"/>
  <c r="A51" i="794"/>
  <c r="A49" i="794"/>
  <c r="A47" i="794"/>
  <c r="A45" i="794"/>
  <c r="A43" i="794"/>
  <c r="A41" i="794"/>
  <c r="A63" i="793"/>
  <c r="A61" i="793"/>
  <c r="A59" i="793"/>
  <c r="A57" i="793"/>
  <c r="A55" i="793"/>
  <c r="A53" i="793"/>
  <c r="A51" i="793"/>
  <c r="A49" i="793"/>
  <c r="A47" i="793"/>
  <c r="A45" i="793"/>
  <c r="A43" i="793"/>
  <c r="A41" i="793"/>
  <c r="A63" i="792"/>
  <c r="A61" i="792"/>
  <c r="A59" i="792"/>
  <c r="A57" i="792"/>
  <c r="A53" i="792"/>
  <c r="A51" i="792"/>
  <c r="A49" i="792"/>
  <c r="A47" i="792"/>
  <c r="A45" i="792"/>
  <c r="A43" i="792"/>
  <c r="A41" i="792"/>
  <c r="A63" i="791"/>
  <c r="A61" i="791"/>
  <c r="A59" i="791"/>
  <c r="A57" i="791"/>
  <c r="A55" i="791"/>
  <c r="A53" i="791"/>
  <c r="A51" i="791"/>
  <c r="A49" i="791"/>
  <c r="A47" i="791"/>
  <c r="A45" i="791"/>
  <c r="A43" i="791"/>
  <c r="A41" i="791"/>
  <c r="A63" i="790"/>
  <c r="A61" i="790"/>
  <c r="A59" i="790"/>
  <c r="A57" i="790"/>
  <c r="A55" i="790"/>
  <c r="A53" i="790"/>
  <c r="A51" i="790"/>
  <c r="A49" i="790"/>
  <c r="A47" i="790"/>
  <c r="A45" i="790"/>
  <c r="A43" i="790"/>
  <c r="A41" i="790"/>
  <c r="A63" i="789"/>
  <c r="A61" i="789"/>
  <c r="A59" i="789"/>
  <c r="A57" i="789"/>
  <c r="A55" i="789"/>
  <c r="A53" i="789"/>
  <c r="A51" i="789"/>
  <c r="A49" i="789"/>
  <c r="A47" i="789"/>
  <c r="A45" i="789"/>
  <c r="A43" i="789"/>
  <c r="A41" i="789"/>
  <c r="A63" i="788"/>
  <c r="A61" i="788"/>
  <c r="A59" i="788"/>
  <c r="A57" i="788"/>
  <c r="A55" i="788"/>
  <c r="A53" i="788"/>
  <c r="A51" i="788"/>
  <c r="A49" i="788"/>
  <c r="A47" i="788"/>
  <c r="A45" i="788"/>
  <c r="A43" i="788"/>
  <c r="A41" i="788"/>
  <c r="A63" i="787"/>
  <c r="A61" i="787"/>
  <c r="A59" i="787"/>
  <c r="A57" i="787"/>
  <c r="A55" i="787"/>
  <c r="A53" i="787"/>
  <c r="A51" i="787"/>
  <c r="A49" i="787"/>
  <c r="A47" i="787"/>
  <c r="A45" i="787"/>
  <c r="A43" i="787"/>
  <c r="A41" i="787"/>
  <c r="A63" i="786"/>
  <c r="A61" i="786"/>
  <c r="A59" i="786"/>
  <c r="A57" i="786"/>
  <c r="A55" i="786"/>
  <c r="A53" i="786"/>
  <c r="A51" i="786"/>
  <c r="A49" i="786"/>
  <c r="A47" i="786"/>
  <c r="A45" i="786"/>
  <c r="A43" i="786"/>
  <c r="A41" i="786"/>
  <c r="A63" i="785"/>
  <c r="A61" i="785"/>
  <c r="A59" i="785"/>
  <c r="A57" i="785"/>
  <c r="A55" i="785"/>
  <c r="A53" i="785"/>
  <c r="A51" i="785"/>
  <c r="A49" i="785"/>
  <c r="A47" i="785"/>
  <c r="A45" i="785"/>
  <c r="A43" i="785"/>
  <c r="A41" i="785"/>
  <c r="A63" i="784"/>
  <c r="A61" i="784"/>
  <c r="A59" i="784"/>
  <c r="A57" i="784"/>
  <c r="A55" i="784"/>
  <c r="A53" i="784"/>
  <c r="A51" i="784"/>
  <c r="A49" i="784"/>
  <c r="A47" i="784"/>
  <c r="A45" i="784"/>
  <c r="A43" i="784"/>
  <c r="A41" i="784"/>
  <c r="A63" i="783"/>
  <c r="A61" i="783"/>
  <c r="A59" i="783"/>
  <c r="A57" i="783"/>
  <c r="A55" i="783"/>
  <c r="A53" i="783"/>
  <c r="A51" i="783"/>
  <c r="A49" i="783"/>
  <c r="A47" i="783"/>
  <c r="A45" i="783"/>
  <c r="A43" i="783"/>
  <c r="A41" i="783"/>
  <c r="A63" i="857"/>
  <c r="A61" i="857"/>
  <c r="A59" i="857"/>
  <c r="A57" i="857"/>
  <c r="A55" i="857"/>
  <c r="A53" i="857"/>
  <c r="A51" i="857"/>
  <c r="A49" i="857"/>
  <c r="A47" i="857"/>
  <c r="A45" i="857"/>
  <c r="A43" i="857"/>
  <c r="A41" i="857"/>
  <c r="A63" i="782"/>
  <c r="A61" i="782"/>
  <c r="A59" i="782"/>
  <c r="A57" i="782"/>
  <c r="A55" i="782"/>
  <c r="A53" i="782"/>
  <c r="A51" i="782"/>
  <c r="A49" i="782"/>
  <c r="A47" i="782"/>
  <c r="A45" i="782"/>
  <c r="A43" i="782"/>
  <c r="A41" i="782"/>
  <c r="A63" i="781"/>
  <c r="A61" i="781"/>
  <c r="A59" i="781"/>
  <c r="A57" i="781"/>
  <c r="A55" i="781"/>
  <c r="A53" i="781"/>
  <c r="A51" i="781"/>
  <c r="A49" i="781"/>
  <c r="A47" i="781"/>
  <c r="A45" i="781"/>
  <c r="A43" i="781"/>
  <c r="A41" i="781"/>
  <c r="A63" i="780"/>
  <c r="A61" i="780"/>
  <c r="A59" i="780"/>
  <c r="A57" i="780"/>
  <c r="A55" i="780"/>
  <c r="A53" i="780"/>
  <c r="A51" i="780"/>
  <c r="A49" i="780"/>
  <c r="A47" i="780"/>
  <c r="A45" i="780"/>
  <c r="A43" i="780"/>
  <c r="A41" i="780"/>
  <c r="A63" i="779"/>
  <c r="A61" i="779"/>
  <c r="A59" i="779"/>
  <c r="A57" i="779"/>
  <c r="A55" i="779"/>
  <c r="A53" i="779"/>
  <c r="A51" i="779"/>
  <c r="A49" i="779"/>
  <c r="A47" i="779"/>
  <c r="A45" i="779"/>
  <c r="A43" i="779"/>
  <c r="A41" i="779"/>
  <c r="A63" i="778"/>
  <c r="A61" i="778"/>
  <c r="A59" i="778"/>
  <c r="A57" i="778"/>
  <c r="A55" i="778"/>
  <c r="A53" i="778"/>
  <c r="A51" i="778"/>
  <c r="A49" i="778"/>
  <c r="A47" i="778"/>
  <c r="A45" i="778"/>
  <c r="A43" i="778"/>
  <c r="A41" i="778"/>
  <c r="A63" i="777"/>
  <c r="A61" i="777"/>
  <c r="A59" i="777"/>
  <c r="A57" i="777"/>
  <c r="A55" i="777"/>
  <c r="A53" i="777"/>
  <c r="A51" i="777"/>
  <c r="A49" i="777"/>
  <c r="A47" i="777"/>
  <c r="A45" i="777"/>
  <c r="A43" i="777"/>
  <c r="A41" i="777"/>
  <c r="A63" i="776"/>
  <c r="A61" i="776"/>
  <c r="A59" i="776"/>
  <c r="A57" i="776"/>
  <c r="A55" i="776"/>
  <c r="A53" i="776"/>
  <c r="A51" i="776"/>
  <c r="A49" i="776"/>
  <c r="A47" i="776"/>
  <c r="A45" i="776"/>
  <c r="A43" i="776"/>
  <c r="A41" i="776"/>
  <c r="A63" i="775"/>
  <c r="A61" i="775"/>
  <c r="A59" i="775"/>
  <c r="A57" i="775"/>
  <c r="A55" i="775"/>
  <c r="A53" i="775"/>
  <c r="A51" i="775"/>
  <c r="A49" i="775"/>
  <c r="A47" i="775"/>
  <c r="A45" i="775"/>
  <c r="A43" i="775"/>
  <c r="A41" i="775"/>
  <c r="A63" i="774"/>
  <c r="A61" i="774"/>
  <c r="A59" i="774"/>
  <c r="A57" i="774"/>
  <c r="A55" i="774"/>
  <c r="A53" i="774"/>
  <c r="A51" i="774"/>
  <c r="A49" i="774"/>
  <c r="A47" i="774"/>
  <c r="A45" i="774"/>
  <c r="A43" i="774"/>
  <c r="A41" i="774"/>
  <c r="A63" i="856"/>
  <c r="A61" i="856"/>
  <c r="A59" i="856"/>
  <c r="A57" i="856"/>
  <c r="A55" i="856"/>
  <c r="A53" i="856"/>
  <c r="A49" i="856"/>
  <c r="A47" i="856"/>
  <c r="A45" i="856"/>
  <c r="A43" i="856"/>
  <c r="A41" i="856"/>
  <c r="A63" i="773"/>
  <c r="A61" i="773"/>
  <c r="A59" i="773"/>
  <c r="A57" i="773"/>
  <c r="A55" i="773"/>
  <c r="A53" i="773"/>
  <c r="A49" i="773"/>
  <c r="A47" i="773"/>
  <c r="A43" i="773"/>
  <c r="A41" i="773"/>
  <c r="A63" i="772"/>
  <c r="A61" i="772"/>
  <c r="A59" i="772"/>
  <c r="A57" i="772"/>
  <c r="A55" i="772"/>
  <c r="A53" i="772"/>
  <c r="A51" i="772"/>
  <c r="A49" i="772"/>
  <c r="A47" i="772"/>
  <c r="A45" i="772"/>
  <c r="A43" i="772"/>
  <c r="A41" i="772"/>
  <c r="A63" i="771"/>
  <c r="A61" i="771"/>
  <c r="A59" i="771"/>
  <c r="A57" i="771"/>
  <c r="A55" i="771"/>
  <c r="A53" i="771"/>
  <c r="A51" i="771"/>
  <c r="A49" i="771"/>
  <c r="A47" i="771"/>
  <c r="A45" i="771"/>
  <c r="A43" i="771"/>
  <c r="A41" i="771"/>
  <c r="A63" i="770"/>
  <c r="A61" i="770"/>
  <c r="A59" i="770"/>
  <c r="A57" i="770"/>
  <c r="A55" i="770"/>
  <c r="A53" i="770"/>
  <c r="A51" i="770"/>
  <c r="A49" i="770"/>
  <c r="A47" i="770"/>
  <c r="A45" i="770"/>
  <c r="A43" i="770"/>
  <c r="A41" i="770"/>
  <c r="A63" i="769"/>
  <c r="A61" i="769"/>
  <c r="A59" i="769"/>
  <c r="A57" i="769"/>
  <c r="A55" i="769"/>
  <c r="A53" i="769"/>
  <c r="A51" i="769"/>
  <c r="A49" i="769"/>
  <c r="A47" i="769"/>
  <c r="A45" i="769"/>
  <c r="A43" i="769"/>
  <c r="A41" i="769"/>
  <c r="A63" i="768"/>
  <c r="A61" i="768"/>
  <c r="A59" i="768"/>
  <c r="A57" i="768"/>
  <c r="A55" i="768"/>
  <c r="A53" i="768"/>
  <c r="A51" i="768"/>
  <c r="A49" i="768"/>
  <c r="A47" i="768"/>
  <c r="A45" i="768"/>
  <c r="A43" i="768"/>
  <c r="A41" i="768"/>
  <c r="A63" i="767"/>
  <c r="A61" i="767"/>
  <c r="A59" i="767"/>
  <c r="A57" i="767"/>
  <c r="A55" i="767"/>
  <c r="A53" i="767"/>
  <c r="A51" i="767"/>
  <c r="A49" i="767"/>
  <c r="A47" i="767"/>
  <c r="A45" i="767"/>
  <c r="A43" i="767"/>
  <c r="A41" i="767"/>
  <c r="A63" i="766"/>
  <c r="A61" i="766"/>
  <c r="A59" i="766"/>
  <c r="A57" i="766"/>
  <c r="A55" i="766"/>
  <c r="A53" i="766"/>
  <c r="A51" i="766"/>
  <c r="A49" i="766"/>
  <c r="A47" i="766"/>
  <c r="A45" i="766"/>
  <c r="A43" i="766"/>
  <c r="A41" i="766"/>
  <c r="A63" i="765"/>
  <c r="A61" i="765"/>
  <c r="A59" i="765"/>
  <c r="A57" i="765"/>
  <c r="A55" i="765"/>
  <c r="A53" i="765"/>
  <c r="A51" i="765"/>
  <c r="A49" i="765"/>
  <c r="A47" i="765"/>
  <c r="A45" i="765"/>
  <c r="A43" i="765"/>
  <c r="A41" i="765"/>
  <c r="A63" i="764"/>
  <c r="A61" i="764"/>
  <c r="A59" i="764"/>
  <c r="A57" i="764"/>
  <c r="A55" i="764"/>
  <c r="A53" i="764"/>
  <c r="A51" i="764"/>
  <c r="A49" i="764"/>
  <c r="A47" i="764"/>
  <c r="A45" i="764"/>
  <c r="A43" i="764"/>
  <c r="A41" i="764"/>
  <c r="A63" i="763"/>
  <c r="A61" i="763"/>
  <c r="A59" i="763"/>
  <c r="A57" i="763"/>
  <c r="A55" i="763"/>
  <c r="A53" i="763"/>
  <c r="A51" i="763"/>
  <c r="A49" i="763"/>
  <c r="A47" i="763"/>
  <c r="A45" i="763"/>
  <c r="A43" i="763"/>
  <c r="A41" i="763"/>
  <c r="A63" i="762"/>
  <c r="A61" i="762"/>
  <c r="A59" i="762"/>
  <c r="A57" i="762"/>
  <c r="A55" i="762"/>
  <c r="A53" i="762"/>
  <c r="A51" i="762"/>
  <c r="A49" i="762"/>
  <c r="A47" i="762"/>
  <c r="A45" i="762"/>
  <c r="A43" i="762"/>
  <c r="A41" i="762"/>
  <c r="A63" i="761"/>
  <c r="A61" i="761"/>
  <c r="A59" i="761"/>
  <c r="A57" i="761"/>
  <c r="A55" i="761"/>
  <c r="A53" i="761"/>
  <c r="A51" i="761"/>
  <c r="A49" i="761"/>
  <c r="A47" i="761"/>
  <c r="A45" i="761"/>
  <c r="A43" i="761"/>
  <c r="A41" i="761"/>
  <c r="A63" i="760"/>
  <c r="A61" i="760"/>
  <c r="A59" i="760"/>
  <c r="A57" i="760"/>
  <c r="A55" i="760"/>
  <c r="A53" i="760"/>
  <c r="A51" i="760"/>
  <c r="A49" i="760"/>
  <c r="A47" i="760"/>
  <c r="A45" i="760"/>
  <c r="A43" i="760"/>
  <c r="A41" i="760"/>
  <c r="A63" i="759"/>
  <c r="A61" i="759"/>
  <c r="A59" i="759"/>
  <c r="A57" i="759"/>
  <c r="A55" i="759"/>
  <c r="A53" i="759"/>
  <c r="A51" i="759"/>
  <c r="A49" i="759"/>
  <c r="A47" i="759"/>
  <c r="A45" i="759"/>
  <c r="A43" i="759"/>
  <c r="A41" i="759"/>
  <c r="A63" i="758"/>
  <c r="A61" i="758"/>
  <c r="A59" i="758"/>
  <c r="A57" i="758"/>
  <c r="A55" i="758"/>
  <c r="A53" i="758"/>
  <c r="A51" i="758"/>
  <c r="A49" i="758"/>
  <c r="A47" i="758"/>
  <c r="A45" i="758"/>
  <c r="A43" i="758"/>
  <c r="A41" i="758"/>
  <c r="A63" i="757"/>
  <c r="A61" i="757"/>
  <c r="A59" i="757"/>
  <c r="A57" i="757"/>
  <c r="A55" i="757"/>
  <c r="A53" i="757"/>
  <c r="A51" i="757"/>
  <c r="A49" i="757"/>
  <c r="A47" i="757"/>
  <c r="A45" i="757"/>
  <c r="A43" i="757"/>
  <c r="A41" i="757"/>
  <c r="A63" i="756"/>
  <c r="A61" i="756"/>
  <c r="A59" i="756"/>
  <c r="A57" i="756"/>
  <c r="A55" i="756"/>
  <c r="A53" i="756"/>
  <c r="A51" i="756"/>
  <c r="A49" i="756"/>
  <c r="A47" i="756"/>
  <c r="A45" i="756"/>
  <c r="A43" i="756"/>
  <c r="A41" i="756"/>
  <c r="A63" i="755"/>
  <c r="A61" i="755"/>
  <c r="A59" i="755"/>
  <c r="A57" i="755"/>
  <c r="A55" i="755"/>
  <c r="A53" i="755"/>
  <c r="A51" i="755"/>
  <c r="A49" i="755"/>
  <c r="A47" i="755"/>
  <c r="A45" i="755"/>
  <c r="A43" i="755"/>
  <c r="A41" i="755"/>
  <c r="A63" i="754"/>
  <c r="A61" i="754"/>
  <c r="A59" i="754"/>
  <c r="A57" i="754"/>
  <c r="A55" i="754"/>
  <c r="A53" i="754"/>
  <c r="A51" i="754"/>
  <c r="A49" i="754"/>
  <c r="A47" i="754"/>
  <c r="A45" i="754"/>
  <c r="A43" i="754"/>
  <c r="A41" i="754"/>
  <c r="A63" i="753"/>
  <c r="A61" i="753"/>
  <c r="A59" i="753"/>
  <c r="A57" i="753"/>
  <c r="A55" i="753"/>
  <c r="A53" i="753"/>
  <c r="A51" i="753"/>
  <c r="A49" i="753"/>
  <c r="A47" i="753"/>
  <c r="A45" i="753"/>
  <c r="A43" i="753"/>
  <c r="A41" i="753"/>
  <c r="A63" i="752"/>
  <c r="A61" i="752"/>
  <c r="A59" i="752"/>
  <c r="A57" i="752"/>
  <c r="A55" i="752"/>
  <c r="A53" i="752"/>
  <c r="A51" i="752"/>
  <c r="A49" i="752"/>
  <c r="A47" i="752"/>
  <c r="A45" i="752"/>
  <c r="A43" i="752"/>
  <c r="A41" i="752"/>
  <c r="A63" i="751"/>
  <c r="A61" i="751"/>
  <c r="A59" i="751"/>
  <c r="A57" i="751"/>
  <c r="A55" i="751"/>
  <c r="A53" i="751"/>
  <c r="A51" i="751"/>
  <c r="A49" i="751"/>
  <c r="A47" i="751"/>
  <c r="A45" i="751"/>
  <c r="A43" i="751"/>
  <c r="A41" i="751"/>
  <c r="A63" i="855"/>
  <c r="A61" i="855"/>
  <c r="A59" i="855"/>
  <c r="A57" i="855"/>
  <c r="A55" i="855"/>
  <c r="A53" i="855"/>
  <c r="A51" i="855"/>
  <c r="A49" i="855"/>
  <c r="A47" i="855"/>
  <c r="A45" i="855"/>
  <c r="A43" i="855"/>
  <c r="A41" i="855"/>
  <c r="A63" i="750"/>
  <c r="A61" i="750"/>
  <c r="A59" i="750"/>
  <c r="A57" i="750"/>
  <c r="A55" i="750"/>
  <c r="A53" i="750"/>
  <c r="A51" i="750"/>
  <c r="A49" i="750"/>
  <c r="A47" i="750"/>
  <c r="A45" i="750"/>
  <c r="A43" i="750"/>
  <c r="A41" i="750"/>
  <c r="A63" i="749"/>
  <c r="A61" i="749"/>
  <c r="A59" i="749"/>
  <c r="A57" i="749"/>
  <c r="A55" i="749"/>
  <c r="A53" i="749"/>
  <c r="A51" i="749"/>
  <c r="A49" i="749"/>
  <c r="A47" i="749"/>
  <c r="A45" i="749"/>
  <c r="A43" i="749"/>
  <c r="A41" i="749"/>
  <c r="A63" i="748"/>
  <c r="A61" i="748"/>
  <c r="A59" i="748"/>
  <c r="A57" i="748"/>
  <c r="A55" i="748"/>
  <c r="A53" i="748"/>
  <c r="A51" i="748"/>
  <c r="A49" i="748"/>
  <c r="A47" i="748"/>
  <c r="A45" i="748"/>
  <c r="A43" i="748"/>
  <c r="A41" i="748"/>
  <c r="A63" i="747"/>
  <c r="A61" i="747"/>
  <c r="A59" i="747"/>
  <c r="A57" i="747"/>
  <c r="A55" i="747"/>
  <c r="A53" i="747"/>
  <c r="A51" i="747"/>
  <c r="A49" i="747"/>
  <c r="A47" i="747"/>
  <c r="A45" i="747"/>
  <c r="A43" i="747"/>
  <c r="A41" i="747"/>
  <c r="A63" i="746"/>
  <c r="A61" i="746"/>
  <c r="A59" i="746"/>
  <c r="A57" i="746"/>
  <c r="A55" i="746"/>
  <c r="A53" i="746"/>
  <c r="A51" i="746"/>
  <c r="A49" i="746"/>
  <c r="A47" i="746"/>
  <c r="A45" i="746"/>
  <c r="A43" i="746"/>
  <c r="A41" i="746"/>
  <c r="A63" i="745"/>
  <c r="A61" i="745"/>
  <c r="A59" i="745"/>
  <c r="A57" i="745"/>
  <c r="A55" i="745"/>
  <c r="A53" i="745"/>
  <c r="A51" i="745"/>
  <c r="A49" i="745"/>
  <c r="A47" i="745"/>
  <c r="A45" i="745"/>
  <c r="A43" i="745"/>
  <c r="A41" i="745"/>
  <c r="A63" i="854"/>
  <c r="A61" i="854"/>
  <c r="A59" i="854"/>
  <c r="A57" i="854"/>
  <c r="A55" i="854"/>
  <c r="A53" i="854"/>
  <c r="A51" i="854"/>
  <c r="A49" i="854"/>
  <c r="A47" i="854"/>
  <c r="A45" i="854"/>
  <c r="A43" i="854"/>
  <c r="A41" i="854"/>
  <c r="A63" i="744"/>
  <c r="A61" i="744"/>
  <c r="A59" i="744"/>
  <c r="A57" i="744"/>
  <c r="A55" i="744"/>
  <c r="A53" i="744"/>
  <c r="A51" i="744"/>
  <c r="A49" i="744"/>
  <c r="A47" i="744"/>
  <c r="A45" i="744"/>
  <c r="A43" i="744"/>
  <c r="A41" i="744"/>
  <c r="A63" i="743"/>
  <c r="A61" i="743"/>
  <c r="A59" i="743"/>
  <c r="A57" i="743"/>
  <c r="A55" i="743"/>
  <c r="A53" i="743"/>
  <c r="A51" i="743"/>
  <c r="A49" i="743"/>
  <c r="A47" i="743"/>
  <c r="A45" i="743"/>
  <c r="A43" i="743"/>
  <c r="A41" i="743"/>
  <c r="A63" i="742"/>
  <c r="A61" i="742"/>
  <c r="A59" i="742"/>
  <c r="A57" i="742"/>
  <c r="A55" i="742"/>
  <c r="A53" i="742"/>
  <c r="A51" i="742"/>
  <c r="A49" i="742"/>
  <c r="A47" i="742"/>
  <c r="A45" i="742"/>
  <c r="A43" i="742"/>
  <c r="A41" i="742"/>
  <c r="A63" i="741"/>
  <c r="A61" i="741"/>
  <c r="A59" i="741"/>
  <c r="A57" i="741"/>
  <c r="A55" i="741"/>
  <c r="A53" i="741"/>
  <c r="A51" i="741"/>
  <c r="A49" i="741"/>
  <c r="A47" i="741"/>
  <c r="A45" i="741"/>
  <c r="A43" i="741"/>
  <c r="A41" i="741"/>
  <c r="A63" i="740"/>
  <c r="A61" i="740"/>
  <c r="A59" i="740"/>
  <c r="A57" i="740"/>
  <c r="A55" i="740"/>
  <c r="A53" i="740"/>
  <c r="A51" i="740"/>
  <c r="A49" i="740"/>
  <c r="A47" i="740"/>
  <c r="A45" i="740"/>
  <c r="A43" i="740"/>
  <c r="A41" i="740"/>
  <c r="A63" i="739"/>
  <c r="A61" i="739"/>
  <c r="A59" i="739"/>
  <c r="A57" i="739"/>
  <c r="A55" i="739"/>
  <c r="A53" i="739"/>
  <c r="A51" i="739"/>
  <c r="A49" i="739"/>
  <c r="A47" i="739"/>
  <c r="A45" i="739"/>
  <c r="A43" i="739"/>
  <c r="A41" i="739"/>
  <c r="A63" i="738"/>
  <c r="A61" i="738"/>
  <c r="A59" i="738"/>
  <c r="A57" i="738"/>
  <c r="A55" i="738"/>
  <c r="A53" i="738"/>
  <c r="A51" i="738"/>
  <c r="A49" i="738"/>
  <c r="A47" i="738"/>
  <c r="A45" i="738"/>
  <c r="A43" i="738"/>
  <c r="A41" i="738"/>
  <c r="A63" i="737"/>
  <c r="A61" i="737"/>
  <c r="A59" i="737"/>
  <c r="A57" i="737"/>
  <c r="A55" i="737"/>
  <c r="A53" i="737"/>
  <c r="A51" i="737"/>
  <c r="A49" i="737"/>
  <c r="A47" i="737"/>
  <c r="A45" i="737"/>
  <c r="A43" i="737"/>
  <c r="A41" i="737"/>
  <c r="A63" i="735"/>
  <c r="A61" i="735"/>
  <c r="A59" i="735"/>
  <c r="A57" i="735"/>
  <c r="A55" i="735"/>
  <c r="A53" i="735"/>
  <c r="A51" i="735"/>
  <c r="A49" i="735"/>
  <c r="A47" i="735"/>
  <c r="A45" i="735"/>
  <c r="A43" i="735"/>
  <c r="A41" i="735"/>
  <c r="A63" i="734"/>
  <c r="A61" i="734"/>
  <c r="A59" i="734"/>
  <c r="A57" i="734"/>
  <c r="A55" i="734"/>
  <c r="A53" i="734"/>
  <c r="A51" i="734"/>
  <c r="A49" i="734"/>
  <c r="A47" i="734"/>
  <c r="A45" i="734"/>
  <c r="A43" i="734"/>
  <c r="A41" i="734"/>
  <c r="A63" i="733"/>
  <c r="A61" i="733"/>
  <c r="A59" i="733"/>
  <c r="A57" i="733"/>
  <c r="A55" i="733"/>
  <c r="A53" i="733"/>
  <c r="A51" i="733"/>
  <c r="A49" i="733"/>
  <c r="A47" i="733"/>
  <c r="A45" i="733"/>
  <c r="A43" i="733"/>
  <c r="A41" i="733"/>
  <c r="A63" i="732"/>
  <c r="A61" i="732"/>
  <c r="A59" i="732"/>
  <c r="A57" i="732"/>
  <c r="A55" i="732"/>
  <c r="A53" i="732"/>
  <c r="A51" i="732"/>
  <c r="A49" i="732"/>
  <c r="A47" i="732"/>
  <c r="A45" i="732"/>
  <c r="A43" i="732"/>
  <c r="A41" i="732"/>
  <c r="A63" i="731"/>
  <c r="A61" i="731"/>
  <c r="A59" i="731"/>
  <c r="A57" i="731"/>
  <c r="A55" i="731"/>
  <c r="A53" i="731"/>
  <c r="A51" i="731"/>
  <c r="A49" i="731"/>
  <c r="A47" i="731"/>
  <c r="A45" i="731"/>
  <c r="A43" i="731"/>
  <c r="A41" i="731"/>
  <c r="A63" i="730"/>
  <c r="A61" i="730"/>
  <c r="A59" i="730"/>
  <c r="A57" i="730"/>
  <c r="A55" i="730"/>
  <c r="A53" i="730"/>
  <c r="A51" i="730"/>
  <c r="A49" i="730"/>
  <c r="A47" i="730"/>
  <c r="A45" i="730"/>
  <c r="A43" i="730"/>
  <c r="A41" i="730"/>
  <c r="A63" i="729"/>
  <c r="A61" i="729"/>
  <c r="A59" i="729"/>
  <c r="A57" i="729"/>
  <c r="A55" i="729"/>
  <c r="A53" i="729"/>
  <c r="A51" i="729"/>
  <c r="A49" i="729"/>
  <c r="A47" i="729"/>
  <c r="A45" i="729"/>
  <c r="A43" i="729"/>
  <c r="A41" i="729"/>
  <c r="A63" i="728"/>
  <c r="A61" i="728"/>
  <c r="A59" i="728"/>
  <c r="A57" i="728"/>
  <c r="A55" i="728"/>
  <c r="A53" i="728"/>
  <c r="A51" i="728"/>
  <c r="A49" i="728"/>
  <c r="A47" i="728"/>
  <c r="A45" i="728"/>
  <c r="A43" i="728"/>
  <c r="A41" i="728"/>
  <c r="A63" i="727"/>
  <c r="A61" i="727"/>
  <c r="A59" i="727"/>
  <c r="A57" i="727"/>
  <c r="A55" i="727"/>
  <c r="A53" i="727"/>
  <c r="A51" i="727"/>
  <c r="A49" i="727"/>
  <c r="A47" i="727"/>
  <c r="A45" i="727"/>
  <c r="A43" i="727"/>
  <c r="A41" i="727"/>
  <c r="A63" i="726"/>
  <c r="A61" i="726"/>
  <c r="A59" i="726"/>
  <c r="A57" i="726"/>
  <c r="A55" i="726"/>
  <c r="A53" i="726"/>
  <c r="A51" i="726"/>
  <c r="A49" i="726"/>
  <c r="A47" i="726"/>
  <c r="A45" i="726"/>
  <c r="A43" i="726"/>
  <c r="A41" i="726"/>
  <c r="A63" i="725"/>
  <c r="A61" i="725"/>
  <c r="A59" i="725"/>
  <c r="A57" i="725"/>
  <c r="A55" i="725"/>
  <c r="A53" i="725"/>
  <c r="A51" i="725"/>
  <c r="A49" i="725"/>
  <c r="A47" i="725"/>
  <c r="A45" i="725"/>
  <c r="A43" i="725"/>
  <c r="A41" i="725"/>
  <c r="A63" i="853"/>
  <c r="A61" i="853"/>
  <c r="A59" i="853"/>
  <c r="A57" i="853"/>
  <c r="A55" i="853"/>
  <c r="A53" i="853"/>
  <c r="A51" i="853"/>
  <c r="A49" i="853"/>
  <c r="A47" i="853"/>
  <c r="A45" i="853"/>
  <c r="A43" i="853"/>
  <c r="A41" i="853"/>
  <c r="A63" i="724"/>
  <c r="A61" i="724"/>
  <c r="A59" i="724"/>
  <c r="A57" i="724"/>
  <c r="A55" i="724"/>
  <c r="A53" i="724"/>
  <c r="A51" i="724"/>
  <c r="A49" i="724"/>
  <c r="A47" i="724"/>
  <c r="A45" i="724"/>
  <c r="A43" i="724"/>
  <c r="A41" i="724"/>
  <c r="A63" i="723"/>
  <c r="A61" i="723"/>
  <c r="A59" i="723"/>
  <c r="A57" i="723"/>
  <c r="A55" i="723"/>
  <c r="A53" i="723"/>
  <c r="A51" i="723"/>
  <c r="A49" i="723"/>
  <c r="A47" i="723"/>
  <c r="A45" i="723"/>
  <c r="A43" i="723"/>
  <c r="A41" i="723"/>
  <c r="A63" i="722"/>
  <c r="A61" i="722"/>
  <c r="A59" i="722"/>
  <c r="A57" i="722"/>
  <c r="A55" i="722"/>
  <c r="A53" i="722"/>
  <c r="A51" i="722"/>
  <c r="A49" i="722"/>
  <c r="A47" i="722"/>
  <c r="A45" i="722"/>
  <c r="A43" i="722"/>
  <c r="A41" i="722"/>
  <c r="A63" i="721"/>
  <c r="A61" i="721"/>
  <c r="A59" i="721"/>
  <c r="A57" i="721"/>
  <c r="A55" i="721"/>
  <c r="A53" i="721"/>
  <c r="A51" i="721"/>
  <c r="A49" i="721"/>
  <c r="A47" i="721"/>
  <c r="A45" i="721"/>
  <c r="A43" i="721"/>
  <c r="A41" i="721"/>
  <c r="A63" i="720"/>
  <c r="A61" i="720"/>
  <c r="A59" i="720"/>
  <c r="A57" i="720"/>
  <c r="A55" i="720"/>
  <c r="A53" i="720"/>
  <c r="A51" i="720"/>
  <c r="A49" i="720"/>
  <c r="A47" i="720"/>
  <c r="A45" i="720"/>
  <c r="A43" i="720"/>
  <c r="A41" i="720"/>
  <c r="A63" i="719"/>
  <c r="A61" i="719"/>
  <c r="A59" i="719"/>
  <c r="A57" i="719"/>
  <c r="A55" i="719"/>
  <c r="A53" i="719"/>
  <c r="A51" i="719"/>
  <c r="A49" i="719"/>
  <c r="A47" i="719"/>
  <c r="A45" i="719"/>
  <c r="A43" i="719"/>
  <c r="A41" i="719"/>
  <c r="A63" i="718"/>
  <c r="A61" i="718"/>
  <c r="A59" i="718"/>
  <c r="A57" i="718"/>
  <c r="A55" i="718"/>
  <c r="A53" i="718"/>
  <c r="A51" i="718"/>
  <c r="A49" i="718"/>
  <c r="A47" i="718"/>
  <c r="A45" i="718"/>
  <c r="A43" i="718"/>
  <c r="A41" i="718"/>
  <c r="A63" i="717"/>
  <c r="A61" i="717"/>
  <c r="A59" i="717"/>
  <c r="A57" i="717"/>
  <c r="A55" i="717"/>
  <c r="A53" i="717"/>
  <c r="A51" i="717"/>
  <c r="A49" i="717"/>
  <c r="A47" i="717"/>
  <c r="A45" i="717"/>
  <c r="A43" i="717"/>
  <c r="A41" i="717"/>
  <c r="A63" i="716"/>
  <c r="A61" i="716"/>
  <c r="A59" i="716"/>
  <c r="A57" i="716"/>
  <c r="A55" i="716"/>
  <c r="A53" i="716"/>
  <c r="A51" i="716"/>
  <c r="A49" i="716"/>
  <c r="A47" i="716"/>
  <c r="A45" i="716"/>
  <c r="A43" i="716"/>
  <c r="A41" i="716"/>
  <c r="A63" i="715"/>
  <c r="A61" i="715"/>
  <c r="A59" i="715"/>
  <c r="A57" i="715"/>
  <c r="A55" i="715"/>
  <c r="A53" i="715"/>
  <c r="A51" i="715"/>
  <c r="A49" i="715"/>
  <c r="A47" i="715"/>
  <c r="A45" i="715"/>
  <c r="A43" i="715"/>
  <c r="A41" i="715"/>
  <c r="A63" i="714"/>
  <c r="A61" i="714"/>
  <c r="A59" i="714"/>
  <c r="A57" i="714"/>
  <c r="A55" i="714"/>
  <c r="A53" i="714"/>
  <c r="A51" i="714"/>
  <c r="A49" i="714"/>
  <c r="A47" i="714"/>
  <c r="A45" i="714"/>
  <c r="A43" i="714"/>
  <c r="A41" i="714"/>
  <c r="A63" i="713"/>
  <c r="A61" i="713"/>
  <c r="A59" i="713"/>
  <c r="A57" i="713"/>
  <c r="A55" i="713"/>
  <c r="A53" i="713"/>
  <c r="A51" i="713"/>
  <c r="A49" i="713"/>
  <c r="A47" i="713"/>
  <c r="A45" i="713"/>
  <c r="A43" i="713"/>
  <c r="A63" i="712"/>
  <c r="A61" i="712"/>
  <c r="A59" i="712"/>
  <c r="A57" i="712"/>
  <c r="A55" i="712"/>
  <c r="A53" i="712"/>
  <c r="A51" i="712"/>
  <c r="A49" i="712"/>
  <c r="A47" i="712"/>
  <c r="A45" i="712"/>
  <c r="A43" i="712"/>
  <c r="A41" i="712"/>
  <c r="A63" i="711"/>
  <c r="A61" i="711"/>
  <c r="A59" i="711"/>
  <c r="A57" i="711"/>
  <c r="A55" i="711"/>
  <c r="A53" i="711"/>
  <c r="A51" i="711"/>
  <c r="A49" i="711"/>
  <c r="A47" i="711"/>
  <c r="A45" i="711"/>
  <c r="A43" i="711"/>
  <c r="A41" i="711"/>
  <c r="A63" i="710"/>
  <c r="A61" i="710"/>
  <c r="A59" i="710"/>
  <c r="A57" i="710"/>
  <c r="A55" i="710"/>
  <c r="A53" i="710"/>
  <c r="A51" i="710"/>
  <c r="A49" i="710"/>
  <c r="A47" i="710"/>
  <c r="A45" i="710"/>
  <c r="A43" i="710"/>
  <c r="A41" i="710"/>
  <c r="A63" i="709"/>
  <c r="A61" i="709"/>
  <c r="A59" i="709"/>
  <c r="A57" i="709"/>
  <c r="A55" i="709"/>
  <c r="A53" i="709"/>
  <c r="A49" i="709"/>
  <c r="A47" i="709"/>
  <c r="A45" i="709"/>
  <c r="A43" i="709"/>
  <c r="A41" i="709"/>
  <c r="A63" i="707"/>
  <c r="A61" i="707"/>
  <c r="A59" i="707"/>
  <c r="A57" i="707"/>
  <c r="A55" i="707"/>
  <c r="A53" i="707"/>
  <c r="A49" i="707"/>
  <c r="A47" i="707"/>
  <c r="A45" i="707"/>
  <c r="A43" i="707"/>
  <c r="A41" i="707"/>
  <c r="A63" i="706"/>
  <c r="A61" i="706"/>
  <c r="A59" i="706"/>
  <c r="A57" i="706"/>
  <c r="A55" i="706"/>
  <c r="A53" i="706"/>
  <c r="A51" i="706"/>
  <c r="A49" i="706"/>
  <c r="A47" i="706"/>
  <c r="A45" i="706"/>
  <c r="A43" i="706"/>
  <c r="A41" i="706"/>
  <c r="A63" i="705"/>
  <c r="A61" i="705"/>
  <c r="A59" i="705"/>
  <c r="A57" i="705"/>
  <c r="A55" i="705"/>
  <c r="A53" i="705"/>
  <c r="A49" i="705"/>
  <c r="A47" i="705"/>
  <c r="A45" i="705"/>
  <c r="A43" i="705"/>
  <c r="A41" i="705"/>
  <c r="A61" i="665"/>
  <c r="A59" i="665"/>
  <c r="A57" i="665"/>
  <c r="A55" i="665"/>
  <c r="A53" i="665"/>
  <c r="A49" i="665"/>
  <c r="A47" i="665"/>
  <c r="A45" i="665"/>
  <c r="A43" i="665"/>
  <c r="A41" i="665"/>
  <c r="E67" i="826"/>
  <c r="E67" i="825"/>
  <c r="E67" i="824"/>
  <c r="E67" i="822"/>
  <c r="E67" i="821"/>
  <c r="E67" i="820"/>
  <c r="E67" i="819"/>
  <c r="E67" i="818"/>
  <c r="E67" i="817"/>
  <c r="E67" i="816"/>
  <c r="E67" i="815"/>
  <c r="E67" i="814"/>
  <c r="E67" i="813"/>
  <c r="E67" i="812"/>
  <c r="E67" i="811"/>
  <c r="E67" i="810"/>
  <c r="E67" i="809"/>
  <c r="E67" i="808"/>
  <c r="E67" i="807"/>
  <c r="E67" i="806"/>
  <c r="E67" i="805"/>
  <c r="E67" i="804"/>
  <c r="E67" i="803"/>
  <c r="E67" i="802"/>
  <c r="E67" i="801"/>
  <c r="E67" i="800"/>
  <c r="E67" i="799"/>
  <c r="E67" i="798"/>
  <c r="E67" i="797"/>
  <c r="E67" i="796"/>
  <c r="E67" i="858"/>
  <c r="E67" i="795"/>
  <c r="E67" i="794"/>
  <c r="E67" i="793"/>
  <c r="E67" i="792"/>
  <c r="E67" i="791"/>
  <c r="E67" i="790"/>
  <c r="E67" i="789"/>
  <c r="E67" i="788"/>
  <c r="E67" i="787"/>
  <c r="E67" i="786"/>
  <c r="E67" i="785"/>
  <c r="E67" i="784"/>
  <c r="E67" i="783"/>
  <c r="E67" i="857"/>
  <c r="E67" i="782"/>
  <c r="E67" i="781"/>
  <c r="E67" i="780"/>
  <c r="E67" i="779"/>
  <c r="E67" i="778"/>
  <c r="E67" i="777"/>
  <c r="E67" i="776"/>
  <c r="E67" i="775"/>
  <c r="E67" i="774"/>
  <c r="E67" i="856"/>
  <c r="E67" i="773"/>
  <c r="E67" i="772"/>
  <c r="E67" i="771"/>
  <c r="E67" i="770"/>
  <c r="E67" i="769"/>
  <c r="E67" i="768"/>
  <c r="E67" i="767"/>
  <c r="E67" i="766"/>
  <c r="E67" i="765"/>
  <c r="E67" i="764"/>
  <c r="E67" i="763"/>
  <c r="E67" i="762"/>
  <c r="E67" i="761"/>
  <c r="E67" i="760"/>
  <c r="E67" i="759"/>
  <c r="E67" i="758"/>
  <c r="E67" i="757"/>
  <c r="E67" i="756"/>
  <c r="E67" i="755"/>
  <c r="E67" i="754"/>
  <c r="E67" i="753"/>
  <c r="E67" i="752"/>
  <c r="E67" i="751"/>
  <c r="E67" i="855"/>
  <c r="E67" i="750"/>
  <c r="E67" i="749"/>
  <c r="E67" i="748"/>
  <c r="E67" i="747"/>
  <c r="E67" i="746"/>
  <c r="E67" i="745"/>
  <c r="E67" i="854"/>
  <c r="E67" i="744"/>
  <c r="E67" i="743"/>
  <c r="E67" i="742"/>
  <c r="E67" i="741"/>
  <c r="E67" i="740"/>
  <c r="E67" i="739"/>
  <c r="E67" i="738"/>
  <c r="E67" i="737"/>
  <c r="E67" i="735"/>
  <c r="E67" i="734"/>
  <c r="E67" i="733"/>
  <c r="E67" i="732"/>
  <c r="E67" i="731"/>
  <c r="E67" i="730"/>
  <c r="E67" i="729"/>
  <c r="E67" i="728"/>
  <c r="E67" i="727"/>
  <c r="E67" i="726"/>
  <c r="E67" i="725"/>
  <c r="E67" i="853"/>
  <c r="E67" i="724"/>
  <c r="E67" i="723"/>
  <c r="E67" i="722"/>
  <c r="E67" i="721"/>
  <c r="E67" i="720"/>
  <c r="E67" i="719"/>
  <c r="E67" i="718"/>
  <c r="E67" i="717"/>
  <c r="E67" i="716"/>
  <c r="E67" i="715"/>
  <c r="E67" i="714"/>
  <c r="E67" i="713"/>
  <c r="E67" i="712"/>
  <c r="E67" i="711"/>
  <c r="E67" i="710"/>
  <c r="E67" i="709"/>
  <c r="E67" i="707"/>
  <c r="E67" i="706"/>
  <c r="E67" i="705"/>
  <c r="C6" i="722"/>
  <c r="C5" i="665"/>
  <c r="E67" i="665"/>
  <c r="M15" i="858" l="1"/>
  <c r="F15" i="858"/>
  <c r="C15" i="858"/>
  <c r="C26" i="858" s="1"/>
  <c r="C27" i="858" s="1"/>
  <c r="C28" i="858" s="1"/>
  <c r="C29" i="858" s="1"/>
  <c r="C30" i="858" s="1"/>
  <c r="C31" i="858" s="1"/>
  <c r="C32" i="858" s="1"/>
  <c r="C33" i="858" s="1"/>
  <c r="C34" i="858" s="1"/>
  <c r="C35" i="858" s="1"/>
  <c r="C36" i="858" s="1"/>
  <c r="C37" i="858" s="1"/>
  <c r="C38" i="858" s="1"/>
  <c r="A15" i="858"/>
  <c r="J12" i="858"/>
  <c r="C12" i="858"/>
  <c r="A19" i="858" s="1"/>
  <c r="F10" i="858"/>
  <c r="C10" i="858"/>
  <c r="C8" i="858"/>
  <c r="C7" i="858"/>
  <c r="C6" i="858"/>
  <c r="C5" i="858"/>
  <c r="M15" i="857"/>
  <c r="F15" i="857"/>
  <c r="C15" i="857"/>
  <c r="C26" i="857" s="1"/>
  <c r="A15" i="857"/>
  <c r="J12" i="857"/>
  <c r="C12" i="857"/>
  <c r="A19" i="857" s="1"/>
  <c r="F10" i="857"/>
  <c r="C10" i="857"/>
  <c r="C8" i="857"/>
  <c r="C7" i="857"/>
  <c r="C6" i="857"/>
  <c r="C5" i="857"/>
  <c r="M15" i="856"/>
  <c r="F15" i="856"/>
  <c r="C15" i="856"/>
  <c r="C26" i="856" s="1"/>
  <c r="A15" i="856"/>
  <c r="J12" i="856"/>
  <c r="C12" i="856"/>
  <c r="A19" i="856" s="1"/>
  <c r="F10" i="856"/>
  <c r="C10" i="856"/>
  <c r="C8" i="856"/>
  <c r="C7" i="856"/>
  <c r="C6" i="856"/>
  <c r="C5" i="856"/>
  <c r="M15" i="855"/>
  <c r="F15" i="855"/>
  <c r="C15" i="855"/>
  <c r="C26" i="855" s="1"/>
  <c r="A15" i="855"/>
  <c r="J12" i="855"/>
  <c r="C12" i="855"/>
  <c r="A19" i="855" s="1"/>
  <c r="F10" i="855"/>
  <c r="C10" i="855"/>
  <c r="C8" i="855"/>
  <c r="C7" i="855"/>
  <c r="C6" i="855"/>
  <c r="C5" i="855"/>
  <c r="M15" i="854"/>
  <c r="F15" i="854"/>
  <c r="C15" i="854"/>
  <c r="C26" i="854" s="1"/>
  <c r="A15" i="854"/>
  <c r="J12" i="854"/>
  <c r="C12" i="854"/>
  <c r="A19" i="854" s="1"/>
  <c r="F10" i="854"/>
  <c r="C10" i="854"/>
  <c r="C8" i="854"/>
  <c r="C7" i="854"/>
  <c r="C6" i="854"/>
  <c r="C5" i="854"/>
  <c r="M15" i="853"/>
  <c r="F15" i="853"/>
  <c r="C15" i="853"/>
  <c r="C26" i="853" s="1"/>
  <c r="A15" i="853"/>
  <c r="J12" i="853"/>
  <c r="C12" i="853"/>
  <c r="A19" i="853" s="1"/>
  <c r="F10" i="853"/>
  <c r="C10" i="853"/>
  <c r="C8" i="853"/>
  <c r="C7" i="853"/>
  <c r="C6" i="853"/>
  <c r="C5" i="853"/>
  <c r="C27" i="857" l="1"/>
  <c r="C28" i="857" s="1"/>
  <c r="C29" i="857" s="1"/>
  <c r="C30" i="857" s="1"/>
  <c r="C31" i="857" s="1"/>
  <c r="C32" i="857" s="1"/>
  <c r="C33" i="857" s="1"/>
  <c r="C34" i="857" s="1"/>
  <c r="C35" i="857" s="1"/>
  <c r="C36" i="857" s="1"/>
  <c r="C37" i="857" s="1"/>
  <c r="C38" i="857" s="1"/>
  <c r="D26" i="857"/>
  <c r="D27" i="857" s="1"/>
  <c r="D28" i="857" s="1"/>
  <c r="D29" i="857" s="1"/>
  <c r="D30" i="857" s="1"/>
  <c r="D31" i="857" s="1"/>
  <c r="D32" i="857" s="1"/>
  <c r="D33" i="857" s="1"/>
  <c r="D34" i="857" s="1"/>
  <c r="D35" i="857" s="1"/>
  <c r="D36" i="857" s="1"/>
  <c r="D37" i="857" s="1"/>
  <c r="D38" i="857" s="1"/>
  <c r="D26" i="853"/>
  <c r="D27" i="853" s="1"/>
  <c r="D28" i="853" s="1"/>
  <c r="D29" i="853" s="1"/>
  <c r="D30" i="853" s="1"/>
  <c r="D31" i="853" s="1"/>
  <c r="D32" i="853" s="1"/>
  <c r="D33" i="853" s="1"/>
  <c r="D34" i="853" s="1"/>
  <c r="D35" i="853" s="1"/>
  <c r="D36" i="853" s="1"/>
  <c r="D37" i="853" s="1"/>
  <c r="D38" i="853" s="1"/>
  <c r="C27" i="853"/>
  <c r="C28" i="853" s="1"/>
  <c r="C29" i="853" s="1"/>
  <c r="C30" i="853" s="1"/>
  <c r="C31" i="853" s="1"/>
  <c r="C32" i="853" s="1"/>
  <c r="C33" i="853" s="1"/>
  <c r="C34" i="853" s="1"/>
  <c r="C35" i="853" s="1"/>
  <c r="C36" i="853" s="1"/>
  <c r="C37" i="853" s="1"/>
  <c r="C38" i="853" s="1"/>
  <c r="C27" i="856"/>
  <c r="C28" i="856" s="1"/>
  <c r="C29" i="856" s="1"/>
  <c r="C30" i="856" s="1"/>
  <c r="C31" i="856" s="1"/>
  <c r="C32" i="856" s="1"/>
  <c r="C33" i="856" s="1"/>
  <c r="C34" i="856" s="1"/>
  <c r="C35" i="856" s="1"/>
  <c r="C36" i="856" s="1"/>
  <c r="C37" i="856" s="1"/>
  <c r="C38" i="856" s="1"/>
  <c r="D26" i="856"/>
  <c r="D27" i="856" s="1"/>
  <c r="D28" i="856" s="1"/>
  <c r="D29" i="856" s="1"/>
  <c r="D30" i="856" s="1"/>
  <c r="D31" i="856" s="1"/>
  <c r="D32" i="856" s="1"/>
  <c r="D33" i="856" s="1"/>
  <c r="D34" i="856" s="1"/>
  <c r="D35" i="856" s="1"/>
  <c r="D36" i="856" s="1"/>
  <c r="D37" i="856" s="1"/>
  <c r="D38" i="856" s="1"/>
  <c r="C27" i="855"/>
  <c r="C28" i="855" s="1"/>
  <c r="C29" i="855" s="1"/>
  <c r="C30" i="855" s="1"/>
  <c r="C31" i="855" s="1"/>
  <c r="C32" i="855" s="1"/>
  <c r="C33" i="855" s="1"/>
  <c r="C34" i="855" s="1"/>
  <c r="C35" i="855" s="1"/>
  <c r="C36" i="855" s="1"/>
  <c r="C37" i="855" s="1"/>
  <c r="C38" i="855" s="1"/>
  <c r="D26" i="855"/>
  <c r="D27" i="855" s="1"/>
  <c r="D28" i="855" s="1"/>
  <c r="D29" i="855" s="1"/>
  <c r="D30" i="855" s="1"/>
  <c r="D31" i="855" s="1"/>
  <c r="D32" i="855" s="1"/>
  <c r="D33" i="855" s="1"/>
  <c r="D34" i="855" s="1"/>
  <c r="D35" i="855" s="1"/>
  <c r="D36" i="855" s="1"/>
  <c r="D37" i="855" s="1"/>
  <c r="D38" i="855" s="1"/>
  <c r="D26" i="854"/>
  <c r="D27" i="854" s="1"/>
  <c r="D28" i="854" s="1"/>
  <c r="D29" i="854" s="1"/>
  <c r="D30" i="854" s="1"/>
  <c r="D31" i="854" s="1"/>
  <c r="D32" i="854" s="1"/>
  <c r="D33" i="854" s="1"/>
  <c r="D34" i="854" s="1"/>
  <c r="D35" i="854" s="1"/>
  <c r="D36" i="854" s="1"/>
  <c r="D37" i="854" s="1"/>
  <c r="D38" i="854" s="1"/>
  <c r="C27" i="854"/>
  <c r="C28" i="854" s="1"/>
  <c r="C29" i="854" s="1"/>
  <c r="C30" i="854" s="1"/>
  <c r="C31" i="854" s="1"/>
  <c r="C32" i="854" s="1"/>
  <c r="C33" i="854" s="1"/>
  <c r="C34" i="854" s="1"/>
  <c r="C35" i="854" s="1"/>
  <c r="C36" i="854" s="1"/>
  <c r="C37" i="854" s="1"/>
  <c r="C38" i="854" s="1"/>
  <c r="D26" i="858"/>
  <c r="D27" i="858" s="1"/>
  <c r="D28" i="858" s="1"/>
  <c r="D29" i="858" s="1"/>
  <c r="D30" i="858" s="1"/>
  <c r="D31" i="858" s="1"/>
  <c r="D32" i="858" s="1"/>
  <c r="D33" i="858" s="1"/>
  <c r="D34" i="858" s="1"/>
  <c r="D35" i="858" s="1"/>
  <c r="D36" i="858" s="1"/>
  <c r="D37" i="858" s="1"/>
  <c r="D38" i="858" s="1"/>
  <c r="C7" i="821"/>
  <c r="M15" i="826"/>
  <c r="F15" i="826"/>
  <c r="C15" i="826"/>
  <c r="C26" i="826" s="1"/>
  <c r="A15" i="826"/>
  <c r="J12" i="826"/>
  <c r="C12" i="826"/>
  <c r="A19" i="826" s="1"/>
  <c r="F10" i="826"/>
  <c r="C10" i="826"/>
  <c r="C8" i="826"/>
  <c r="C7" i="826"/>
  <c r="C6" i="826"/>
  <c r="C5" i="826"/>
  <c r="M15" i="825"/>
  <c r="F15" i="825"/>
  <c r="C15" i="825"/>
  <c r="C26" i="825" s="1"/>
  <c r="A15" i="825"/>
  <c r="J12" i="825"/>
  <c r="C12" i="825"/>
  <c r="A19" i="825" s="1"/>
  <c r="F10" i="825"/>
  <c r="C10" i="825"/>
  <c r="C8" i="825"/>
  <c r="C7" i="825"/>
  <c r="C6" i="825"/>
  <c r="C5" i="825"/>
  <c r="M15" i="824"/>
  <c r="F15" i="824"/>
  <c r="C15" i="824"/>
  <c r="C26" i="824" s="1"/>
  <c r="A15" i="824"/>
  <c r="J12" i="824"/>
  <c r="C12" i="824"/>
  <c r="A19" i="824" s="1"/>
  <c r="F10" i="824"/>
  <c r="C10" i="824"/>
  <c r="C8" i="824"/>
  <c r="C7" i="824"/>
  <c r="C6" i="824"/>
  <c r="C5" i="824"/>
  <c r="M15" i="822"/>
  <c r="F15" i="822"/>
  <c r="C15" i="822"/>
  <c r="C26" i="822" s="1"/>
  <c r="C27" i="822" s="1"/>
  <c r="C28" i="822" s="1"/>
  <c r="C29" i="822" s="1"/>
  <c r="C30" i="822" s="1"/>
  <c r="C31" i="822" s="1"/>
  <c r="C32" i="822" s="1"/>
  <c r="C33" i="822" s="1"/>
  <c r="C34" i="822" s="1"/>
  <c r="C35" i="822" s="1"/>
  <c r="C36" i="822" s="1"/>
  <c r="C37" i="822" s="1"/>
  <c r="C38" i="822" s="1"/>
  <c r="A15" i="822"/>
  <c r="J12" i="822"/>
  <c r="C12" i="822"/>
  <c r="A19" i="822" s="1"/>
  <c r="F10" i="822"/>
  <c r="C10" i="822"/>
  <c r="C8" i="822"/>
  <c r="C7" i="822"/>
  <c r="C6" i="822"/>
  <c r="C5" i="822"/>
  <c r="M15" i="821"/>
  <c r="F15" i="821"/>
  <c r="C15" i="821"/>
  <c r="C26" i="821" s="1"/>
  <c r="C27" i="821" s="1"/>
  <c r="C28" i="821" s="1"/>
  <c r="C29" i="821" s="1"/>
  <c r="C30" i="821" s="1"/>
  <c r="C31" i="821" s="1"/>
  <c r="C32" i="821" s="1"/>
  <c r="C33" i="821" s="1"/>
  <c r="C34" i="821" s="1"/>
  <c r="C35" i="821" s="1"/>
  <c r="C36" i="821" s="1"/>
  <c r="C37" i="821" s="1"/>
  <c r="C38" i="821" s="1"/>
  <c r="A15" i="821"/>
  <c r="J12" i="821"/>
  <c r="C12" i="821"/>
  <c r="A19" i="821" s="1"/>
  <c r="F10" i="821"/>
  <c r="C10" i="821"/>
  <c r="C8" i="821"/>
  <c r="C6" i="821"/>
  <c r="C5" i="821"/>
  <c r="M15" i="820"/>
  <c r="F15" i="820"/>
  <c r="C15" i="820"/>
  <c r="C26" i="820" s="1"/>
  <c r="C27" i="820" s="1"/>
  <c r="C28" i="820" s="1"/>
  <c r="C29" i="820" s="1"/>
  <c r="C30" i="820" s="1"/>
  <c r="C31" i="820" s="1"/>
  <c r="C32" i="820" s="1"/>
  <c r="C33" i="820" s="1"/>
  <c r="C34" i="820" s="1"/>
  <c r="C35" i="820" s="1"/>
  <c r="C36" i="820" s="1"/>
  <c r="C37" i="820" s="1"/>
  <c r="C38" i="820" s="1"/>
  <c r="A15" i="820"/>
  <c r="J12" i="820"/>
  <c r="C12" i="820"/>
  <c r="A19" i="820" s="1"/>
  <c r="F10" i="820"/>
  <c r="C10" i="820"/>
  <c r="C8" i="820"/>
  <c r="C7" i="820"/>
  <c r="C6" i="820"/>
  <c r="C5" i="820"/>
  <c r="M15" i="819"/>
  <c r="F15" i="819"/>
  <c r="C15" i="819"/>
  <c r="C26" i="819" s="1"/>
  <c r="A15" i="819"/>
  <c r="J12" i="819"/>
  <c r="C12" i="819"/>
  <c r="A19" i="819" s="1"/>
  <c r="F10" i="819"/>
  <c r="C10" i="819"/>
  <c r="C8" i="819"/>
  <c r="C7" i="819"/>
  <c r="C6" i="819"/>
  <c r="C5" i="819"/>
  <c r="M15" i="818"/>
  <c r="F15" i="818"/>
  <c r="C15" i="818"/>
  <c r="C26" i="818" s="1"/>
  <c r="A15" i="818"/>
  <c r="J12" i="818"/>
  <c r="C12" i="818"/>
  <c r="A19" i="818" s="1"/>
  <c r="F10" i="818"/>
  <c r="C10" i="818"/>
  <c r="C8" i="818"/>
  <c r="C7" i="818"/>
  <c r="C6" i="818"/>
  <c r="C5" i="818"/>
  <c r="M15" i="817"/>
  <c r="F15" i="817"/>
  <c r="C15" i="817"/>
  <c r="C26" i="817" s="1"/>
  <c r="A15" i="817"/>
  <c r="J12" i="817"/>
  <c r="C12" i="817"/>
  <c r="A19" i="817" s="1"/>
  <c r="F10" i="817"/>
  <c r="C10" i="817"/>
  <c r="C8" i="817"/>
  <c r="C6" i="817"/>
  <c r="C5" i="817"/>
  <c r="M15" i="816"/>
  <c r="F15" i="816"/>
  <c r="C15" i="816"/>
  <c r="C26" i="816" s="1"/>
  <c r="A15" i="816"/>
  <c r="J12" i="816"/>
  <c r="C12" i="816"/>
  <c r="A19" i="816" s="1"/>
  <c r="F10" i="816"/>
  <c r="C10" i="816"/>
  <c r="C8" i="816"/>
  <c r="C7" i="816"/>
  <c r="C6" i="816"/>
  <c r="C5" i="816"/>
  <c r="M15" i="815"/>
  <c r="F15" i="815"/>
  <c r="C15" i="815"/>
  <c r="C26" i="815" s="1"/>
  <c r="A15" i="815"/>
  <c r="J12" i="815"/>
  <c r="C12" i="815"/>
  <c r="A19" i="815" s="1"/>
  <c r="F10" i="815"/>
  <c r="C10" i="815"/>
  <c r="C8" i="815"/>
  <c r="C7" i="815"/>
  <c r="C6" i="815"/>
  <c r="C5" i="815"/>
  <c r="M15" i="814"/>
  <c r="F15" i="814"/>
  <c r="C15" i="814"/>
  <c r="C26" i="814" s="1"/>
  <c r="A15" i="814"/>
  <c r="J12" i="814"/>
  <c r="C12" i="814"/>
  <c r="A19" i="814" s="1"/>
  <c r="F10" i="814"/>
  <c r="C10" i="814"/>
  <c r="C8" i="814"/>
  <c r="C7" i="814"/>
  <c r="C6" i="814"/>
  <c r="C5" i="814"/>
  <c r="M15" i="813"/>
  <c r="F15" i="813"/>
  <c r="C15" i="813"/>
  <c r="C26" i="813" s="1"/>
  <c r="A15" i="813"/>
  <c r="J12" i="813"/>
  <c r="C12" i="813"/>
  <c r="A19" i="813" s="1"/>
  <c r="F10" i="813"/>
  <c r="C10" i="813"/>
  <c r="C8" i="813"/>
  <c r="C7" i="813"/>
  <c r="C6" i="813"/>
  <c r="C5" i="813"/>
  <c r="M15" i="812"/>
  <c r="F15" i="812"/>
  <c r="C15" i="812"/>
  <c r="C26" i="812" s="1"/>
  <c r="A15" i="812"/>
  <c r="J12" i="812"/>
  <c r="C12" i="812"/>
  <c r="A19" i="812" s="1"/>
  <c r="F10" i="812"/>
  <c r="C10" i="812"/>
  <c r="C8" i="812"/>
  <c r="C7" i="812"/>
  <c r="C6" i="812"/>
  <c r="C5" i="812"/>
  <c r="M15" i="811"/>
  <c r="F15" i="811"/>
  <c r="C15" i="811"/>
  <c r="C26" i="811" s="1"/>
  <c r="A15" i="811"/>
  <c r="J12" i="811"/>
  <c r="C12" i="811"/>
  <c r="A19" i="811" s="1"/>
  <c r="F10" i="811"/>
  <c r="C10" i="811"/>
  <c r="C8" i="811"/>
  <c r="C7" i="811"/>
  <c r="C6" i="811"/>
  <c r="C5" i="811"/>
  <c r="M15" i="810"/>
  <c r="F15" i="810"/>
  <c r="C15" i="810"/>
  <c r="C26" i="810" s="1"/>
  <c r="A15" i="810"/>
  <c r="J12" i="810"/>
  <c r="C12" i="810"/>
  <c r="A19" i="810" s="1"/>
  <c r="F10" i="810"/>
  <c r="C10" i="810"/>
  <c r="C8" i="810"/>
  <c r="C7" i="810"/>
  <c r="C6" i="810"/>
  <c r="C5" i="810"/>
  <c r="M15" i="809"/>
  <c r="F15" i="809"/>
  <c r="C15" i="809"/>
  <c r="C26" i="809" s="1"/>
  <c r="A15" i="809"/>
  <c r="J12" i="809"/>
  <c r="C12" i="809"/>
  <c r="A19" i="809" s="1"/>
  <c r="F10" i="809"/>
  <c r="C10" i="809"/>
  <c r="C8" i="809"/>
  <c r="C7" i="809"/>
  <c r="C6" i="809"/>
  <c r="C5" i="809"/>
  <c r="M15" i="808"/>
  <c r="F15" i="808"/>
  <c r="C15" i="808"/>
  <c r="C26" i="808" s="1"/>
  <c r="A15" i="808"/>
  <c r="J12" i="808"/>
  <c r="C12" i="808"/>
  <c r="A19" i="808" s="1"/>
  <c r="F10" i="808"/>
  <c r="C10" i="808"/>
  <c r="C8" i="808"/>
  <c r="C7" i="808"/>
  <c r="C6" i="808"/>
  <c r="C5" i="808"/>
  <c r="M15" i="807"/>
  <c r="F15" i="807"/>
  <c r="C15" i="807"/>
  <c r="C26" i="807" s="1"/>
  <c r="A15" i="807"/>
  <c r="J12" i="807"/>
  <c r="C12" i="807"/>
  <c r="A19" i="807" s="1"/>
  <c r="F10" i="807"/>
  <c r="C10" i="807"/>
  <c r="C8" i="807"/>
  <c r="C7" i="807"/>
  <c r="C6" i="807"/>
  <c r="C5" i="807"/>
  <c r="M15" i="806"/>
  <c r="F15" i="806"/>
  <c r="C15" i="806"/>
  <c r="C26" i="806" s="1"/>
  <c r="A15" i="806"/>
  <c r="J12" i="806"/>
  <c r="C12" i="806"/>
  <c r="A19" i="806" s="1"/>
  <c r="F10" i="806"/>
  <c r="C10" i="806"/>
  <c r="C8" i="806"/>
  <c r="C7" i="806"/>
  <c r="C6" i="806"/>
  <c r="C5" i="806"/>
  <c r="M15" i="805"/>
  <c r="F15" i="805"/>
  <c r="C15" i="805"/>
  <c r="C26" i="805" s="1"/>
  <c r="A15" i="805"/>
  <c r="J12" i="805"/>
  <c r="C12" i="805"/>
  <c r="A19" i="805" s="1"/>
  <c r="F10" i="805"/>
  <c r="C10" i="805"/>
  <c r="C8" i="805"/>
  <c r="C7" i="805"/>
  <c r="C6" i="805"/>
  <c r="C5" i="805"/>
  <c r="M15" i="804"/>
  <c r="F15" i="804"/>
  <c r="C15" i="804"/>
  <c r="C26" i="804" s="1"/>
  <c r="C27" i="804" s="1"/>
  <c r="C28" i="804" s="1"/>
  <c r="C29" i="804" s="1"/>
  <c r="C30" i="804" s="1"/>
  <c r="C31" i="804" s="1"/>
  <c r="C32" i="804" s="1"/>
  <c r="C33" i="804" s="1"/>
  <c r="C34" i="804" s="1"/>
  <c r="C35" i="804" s="1"/>
  <c r="C36" i="804" s="1"/>
  <c r="C37" i="804" s="1"/>
  <c r="C38" i="804" s="1"/>
  <c r="A15" i="804"/>
  <c r="J12" i="804"/>
  <c r="C12" i="804"/>
  <c r="A19" i="804" s="1"/>
  <c r="C10" i="804"/>
  <c r="C8" i="804"/>
  <c r="C7" i="804"/>
  <c r="C6" i="804"/>
  <c r="C5" i="804"/>
  <c r="M15" i="803"/>
  <c r="F15" i="803"/>
  <c r="C15" i="803"/>
  <c r="C26" i="803" s="1"/>
  <c r="A15" i="803"/>
  <c r="J12" i="803"/>
  <c r="C12" i="803"/>
  <c r="A19" i="803" s="1"/>
  <c r="F10" i="803"/>
  <c r="C10" i="803"/>
  <c r="C8" i="803"/>
  <c r="C7" i="803"/>
  <c r="C6" i="803"/>
  <c r="C5" i="803"/>
  <c r="M15" i="802"/>
  <c r="F15" i="802"/>
  <c r="C15" i="802"/>
  <c r="C26" i="802" s="1"/>
  <c r="C27" i="802" s="1"/>
  <c r="C28" i="802" s="1"/>
  <c r="C29" i="802" s="1"/>
  <c r="C30" i="802" s="1"/>
  <c r="C31" i="802" s="1"/>
  <c r="C32" i="802" s="1"/>
  <c r="C33" i="802" s="1"/>
  <c r="C34" i="802" s="1"/>
  <c r="C35" i="802" s="1"/>
  <c r="C36" i="802" s="1"/>
  <c r="C37" i="802" s="1"/>
  <c r="C38" i="802" s="1"/>
  <c r="A15" i="802"/>
  <c r="J12" i="802"/>
  <c r="C12" i="802"/>
  <c r="A19" i="802" s="1"/>
  <c r="F10" i="802"/>
  <c r="C10" i="802"/>
  <c r="C8" i="802"/>
  <c r="C7" i="802"/>
  <c r="C6" i="802"/>
  <c r="C5" i="802"/>
  <c r="M15" i="801"/>
  <c r="F15" i="801"/>
  <c r="C15" i="801"/>
  <c r="C26" i="801" s="1"/>
  <c r="C27" i="801" s="1"/>
  <c r="C28" i="801" s="1"/>
  <c r="C29" i="801" s="1"/>
  <c r="C30" i="801" s="1"/>
  <c r="C31" i="801" s="1"/>
  <c r="C32" i="801" s="1"/>
  <c r="C33" i="801" s="1"/>
  <c r="C34" i="801" s="1"/>
  <c r="C35" i="801" s="1"/>
  <c r="C36" i="801" s="1"/>
  <c r="C37" i="801" s="1"/>
  <c r="C38" i="801" s="1"/>
  <c r="A15" i="801"/>
  <c r="J12" i="801"/>
  <c r="C12" i="801"/>
  <c r="A19" i="801" s="1"/>
  <c r="F10" i="801"/>
  <c r="C10" i="801"/>
  <c r="C8" i="801"/>
  <c r="C7" i="801"/>
  <c r="C6" i="801"/>
  <c r="C5" i="801"/>
  <c r="M15" i="800"/>
  <c r="F15" i="800"/>
  <c r="C15" i="800"/>
  <c r="C26" i="800" s="1"/>
  <c r="C27" i="800" s="1"/>
  <c r="C28" i="800" s="1"/>
  <c r="C29" i="800" s="1"/>
  <c r="C30" i="800" s="1"/>
  <c r="C31" i="800" s="1"/>
  <c r="C32" i="800" s="1"/>
  <c r="C33" i="800" s="1"/>
  <c r="C34" i="800" s="1"/>
  <c r="C35" i="800" s="1"/>
  <c r="C36" i="800" s="1"/>
  <c r="C37" i="800" s="1"/>
  <c r="C38" i="800" s="1"/>
  <c r="A15" i="800"/>
  <c r="J12" i="800"/>
  <c r="C12" i="800"/>
  <c r="A19" i="800" s="1"/>
  <c r="F10" i="800"/>
  <c r="C10" i="800"/>
  <c r="C8" i="800"/>
  <c r="C7" i="800"/>
  <c r="C6" i="800"/>
  <c r="C5" i="800"/>
  <c r="M15" i="799"/>
  <c r="F15" i="799"/>
  <c r="C15" i="799"/>
  <c r="C26" i="799" s="1"/>
  <c r="C27" i="799" s="1"/>
  <c r="C28" i="799" s="1"/>
  <c r="C29" i="799" s="1"/>
  <c r="C30" i="799" s="1"/>
  <c r="C31" i="799" s="1"/>
  <c r="C32" i="799" s="1"/>
  <c r="C33" i="799" s="1"/>
  <c r="C34" i="799" s="1"/>
  <c r="C35" i="799" s="1"/>
  <c r="C36" i="799" s="1"/>
  <c r="C37" i="799" s="1"/>
  <c r="C38" i="799" s="1"/>
  <c r="A15" i="799"/>
  <c r="J12" i="799"/>
  <c r="C12" i="799"/>
  <c r="A19" i="799" s="1"/>
  <c r="F10" i="799"/>
  <c r="C10" i="799"/>
  <c r="C8" i="799"/>
  <c r="C7" i="799"/>
  <c r="C6" i="799"/>
  <c r="C5" i="799"/>
  <c r="M15" i="798"/>
  <c r="F15" i="798"/>
  <c r="C15" i="798"/>
  <c r="C26" i="798" s="1"/>
  <c r="A15" i="798"/>
  <c r="J12" i="798"/>
  <c r="C12" i="798"/>
  <c r="A19" i="798" s="1"/>
  <c r="F10" i="798"/>
  <c r="C10" i="798"/>
  <c r="C8" i="798"/>
  <c r="C7" i="798"/>
  <c r="C6" i="798"/>
  <c r="C5" i="798"/>
  <c r="M15" i="797"/>
  <c r="F15" i="797"/>
  <c r="C15" i="797"/>
  <c r="C26" i="797" s="1"/>
  <c r="A15" i="797"/>
  <c r="J12" i="797"/>
  <c r="C12" i="797"/>
  <c r="A19" i="797" s="1"/>
  <c r="F10" i="797"/>
  <c r="C10" i="797"/>
  <c r="C8" i="797"/>
  <c r="C7" i="797"/>
  <c r="C6" i="797"/>
  <c r="C5" i="797"/>
  <c r="M15" i="796"/>
  <c r="F15" i="796"/>
  <c r="C15" i="796"/>
  <c r="C26" i="796" s="1"/>
  <c r="A15" i="796"/>
  <c r="J12" i="796"/>
  <c r="C12" i="796"/>
  <c r="A19" i="796" s="1"/>
  <c r="F10" i="796"/>
  <c r="C10" i="796"/>
  <c r="C8" i="796"/>
  <c r="C7" i="796"/>
  <c r="C6" i="796"/>
  <c r="C5" i="796"/>
  <c r="M15" i="795"/>
  <c r="F15" i="795"/>
  <c r="C15" i="795"/>
  <c r="C26" i="795" s="1"/>
  <c r="A15" i="795"/>
  <c r="J12" i="795"/>
  <c r="C12" i="795"/>
  <c r="A19" i="795" s="1"/>
  <c r="F10" i="795"/>
  <c r="C10" i="795"/>
  <c r="C8" i="795"/>
  <c r="C7" i="795"/>
  <c r="C6" i="795"/>
  <c r="C5" i="795"/>
  <c r="M15" i="794"/>
  <c r="F15" i="794"/>
  <c r="C15" i="794"/>
  <c r="C26" i="794" s="1"/>
  <c r="C27" i="794" s="1"/>
  <c r="C28" i="794" s="1"/>
  <c r="C29" i="794" s="1"/>
  <c r="C30" i="794" s="1"/>
  <c r="C31" i="794" s="1"/>
  <c r="C32" i="794" s="1"/>
  <c r="C33" i="794" s="1"/>
  <c r="C34" i="794" s="1"/>
  <c r="C35" i="794" s="1"/>
  <c r="C36" i="794" s="1"/>
  <c r="C37" i="794" s="1"/>
  <c r="C38" i="794" s="1"/>
  <c r="A15" i="794"/>
  <c r="J12" i="794"/>
  <c r="C12" i="794"/>
  <c r="A19" i="794" s="1"/>
  <c r="F10" i="794"/>
  <c r="C10" i="794"/>
  <c r="C8" i="794"/>
  <c r="C7" i="794"/>
  <c r="C6" i="794"/>
  <c r="C5" i="794"/>
  <c r="M15" i="793"/>
  <c r="F15" i="793"/>
  <c r="C15" i="793"/>
  <c r="C26" i="793" s="1"/>
  <c r="A15" i="793"/>
  <c r="J12" i="793"/>
  <c r="C12" i="793"/>
  <c r="A19" i="793" s="1"/>
  <c r="F10" i="793"/>
  <c r="C10" i="793"/>
  <c r="C8" i="793"/>
  <c r="C7" i="793"/>
  <c r="C6" i="793"/>
  <c r="C5" i="793"/>
  <c r="M15" i="792"/>
  <c r="F15" i="792"/>
  <c r="C15" i="792"/>
  <c r="C26" i="792" s="1"/>
  <c r="A15" i="792"/>
  <c r="J12" i="792"/>
  <c r="C12" i="792"/>
  <c r="A19" i="792" s="1"/>
  <c r="F10" i="792"/>
  <c r="C10" i="792"/>
  <c r="C8" i="792"/>
  <c r="C7" i="792"/>
  <c r="C6" i="792"/>
  <c r="C5" i="792"/>
  <c r="M15" i="791"/>
  <c r="F15" i="791"/>
  <c r="C15" i="791"/>
  <c r="C26" i="791" s="1"/>
  <c r="A15" i="791"/>
  <c r="J12" i="791"/>
  <c r="C12" i="791"/>
  <c r="A19" i="791" s="1"/>
  <c r="F10" i="791"/>
  <c r="C10" i="791"/>
  <c r="C8" i="791"/>
  <c r="C7" i="791"/>
  <c r="C6" i="791"/>
  <c r="C5" i="791"/>
  <c r="M15" i="790"/>
  <c r="F15" i="790"/>
  <c r="C15" i="790"/>
  <c r="C26" i="790" s="1"/>
  <c r="A15" i="790"/>
  <c r="J12" i="790"/>
  <c r="C12" i="790"/>
  <c r="A19" i="790" s="1"/>
  <c r="F10" i="790"/>
  <c r="C10" i="790"/>
  <c r="C8" i="790"/>
  <c r="C7" i="790"/>
  <c r="C6" i="790"/>
  <c r="C5" i="790"/>
  <c r="M15" i="789"/>
  <c r="F15" i="789"/>
  <c r="C15" i="789"/>
  <c r="C26" i="789" s="1"/>
  <c r="A15" i="789"/>
  <c r="J12" i="789"/>
  <c r="C12" i="789"/>
  <c r="A19" i="789" s="1"/>
  <c r="F10" i="789"/>
  <c r="C10" i="789"/>
  <c r="C8" i="789"/>
  <c r="C7" i="789"/>
  <c r="C6" i="789"/>
  <c r="C5" i="789"/>
  <c r="M15" i="788"/>
  <c r="F15" i="788"/>
  <c r="C15" i="788"/>
  <c r="C26" i="788" s="1"/>
  <c r="A15" i="788"/>
  <c r="J12" i="788"/>
  <c r="C12" i="788"/>
  <c r="A19" i="788" s="1"/>
  <c r="F10" i="788"/>
  <c r="C10" i="788"/>
  <c r="C8" i="788"/>
  <c r="C7" i="788"/>
  <c r="C6" i="788"/>
  <c r="C5" i="788"/>
  <c r="M15" i="787"/>
  <c r="F15" i="787"/>
  <c r="C15" i="787"/>
  <c r="C26" i="787" s="1"/>
  <c r="A15" i="787"/>
  <c r="J12" i="787"/>
  <c r="C12" i="787"/>
  <c r="A19" i="787" s="1"/>
  <c r="F10" i="787"/>
  <c r="C10" i="787"/>
  <c r="C8" i="787"/>
  <c r="C7" i="787"/>
  <c r="C6" i="787"/>
  <c r="C5" i="787"/>
  <c r="M15" i="786"/>
  <c r="F15" i="786"/>
  <c r="C15" i="786"/>
  <c r="C26" i="786" s="1"/>
  <c r="A15" i="786"/>
  <c r="J12" i="786"/>
  <c r="C12" i="786"/>
  <c r="A19" i="786" s="1"/>
  <c r="F10" i="786"/>
  <c r="C10" i="786"/>
  <c r="C8" i="786"/>
  <c r="C7" i="786"/>
  <c r="C6" i="786"/>
  <c r="C5" i="786"/>
  <c r="M15" i="785"/>
  <c r="F15" i="785"/>
  <c r="C15" i="785"/>
  <c r="C26" i="785" s="1"/>
  <c r="A15" i="785"/>
  <c r="J12" i="785"/>
  <c r="C12" i="785"/>
  <c r="A19" i="785" s="1"/>
  <c r="F10" i="785"/>
  <c r="C10" i="785"/>
  <c r="C8" i="785"/>
  <c r="C7" i="785"/>
  <c r="C6" i="785"/>
  <c r="C5" i="785"/>
  <c r="M15" i="784"/>
  <c r="F15" i="784"/>
  <c r="C15" i="784"/>
  <c r="C26" i="784" s="1"/>
  <c r="C27" i="784" s="1"/>
  <c r="C28" i="784" s="1"/>
  <c r="C29" i="784" s="1"/>
  <c r="C30" i="784" s="1"/>
  <c r="C31" i="784" s="1"/>
  <c r="C32" i="784" s="1"/>
  <c r="C33" i="784" s="1"/>
  <c r="C34" i="784" s="1"/>
  <c r="C35" i="784" s="1"/>
  <c r="C36" i="784" s="1"/>
  <c r="C37" i="784" s="1"/>
  <c r="C38" i="784" s="1"/>
  <c r="A15" i="784"/>
  <c r="J12" i="784"/>
  <c r="C12" i="784"/>
  <c r="A19" i="784" s="1"/>
  <c r="F10" i="784"/>
  <c r="C10" i="784"/>
  <c r="C8" i="784"/>
  <c r="C7" i="784"/>
  <c r="C6" i="784"/>
  <c r="C5" i="784"/>
  <c r="M15" i="783"/>
  <c r="F15" i="783"/>
  <c r="C15" i="783"/>
  <c r="C26" i="783" s="1"/>
  <c r="A15" i="783"/>
  <c r="J12" i="783"/>
  <c r="C12" i="783"/>
  <c r="A19" i="783" s="1"/>
  <c r="F10" i="783"/>
  <c r="C10" i="783"/>
  <c r="C8" i="783"/>
  <c r="C7" i="783"/>
  <c r="C6" i="783"/>
  <c r="C5" i="783"/>
  <c r="M15" i="782"/>
  <c r="F15" i="782"/>
  <c r="C15" i="782"/>
  <c r="C26" i="782" s="1"/>
  <c r="A15" i="782"/>
  <c r="J12" i="782"/>
  <c r="C12" i="782"/>
  <c r="A19" i="782" s="1"/>
  <c r="F10" i="782"/>
  <c r="C10" i="782"/>
  <c r="C8" i="782"/>
  <c r="C7" i="782"/>
  <c r="C6" i="782"/>
  <c r="C5" i="782"/>
  <c r="M15" i="781"/>
  <c r="F15" i="781"/>
  <c r="C15" i="781"/>
  <c r="C26" i="781" s="1"/>
  <c r="A15" i="781"/>
  <c r="J12" i="781"/>
  <c r="C12" i="781"/>
  <c r="A19" i="781" s="1"/>
  <c r="F10" i="781"/>
  <c r="C10" i="781"/>
  <c r="C8" i="781"/>
  <c r="C7" i="781"/>
  <c r="C6" i="781"/>
  <c r="C5" i="781"/>
  <c r="M15" i="780"/>
  <c r="F15" i="780"/>
  <c r="C15" i="780"/>
  <c r="C26" i="780" s="1"/>
  <c r="C27" i="780" s="1"/>
  <c r="C28" i="780" s="1"/>
  <c r="C29" i="780" s="1"/>
  <c r="C30" i="780" s="1"/>
  <c r="C31" i="780" s="1"/>
  <c r="C32" i="780" s="1"/>
  <c r="C33" i="780" s="1"/>
  <c r="C34" i="780" s="1"/>
  <c r="C35" i="780" s="1"/>
  <c r="C36" i="780" s="1"/>
  <c r="C37" i="780" s="1"/>
  <c r="C38" i="780" s="1"/>
  <c r="A15" i="780"/>
  <c r="J12" i="780"/>
  <c r="C12" i="780"/>
  <c r="A19" i="780" s="1"/>
  <c r="F10" i="780"/>
  <c r="C10" i="780"/>
  <c r="C8" i="780"/>
  <c r="C7" i="780"/>
  <c r="C6" i="780"/>
  <c r="C5" i="780"/>
  <c r="M15" i="779"/>
  <c r="F15" i="779"/>
  <c r="C15" i="779"/>
  <c r="C26" i="779" s="1"/>
  <c r="A15" i="779"/>
  <c r="J12" i="779"/>
  <c r="C12" i="779"/>
  <c r="A19" i="779" s="1"/>
  <c r="F10" i="779"/>
  <c r="C10" i="779"/>
  <c r="C8" i="779"/>
  <c r="C7" i="779"/>
  <c r="C6" i="779"/>
  <c r="C5" i="779"/>
  <c r="M15" i="778"/>
  <c r="F15" i="778"/>
  <c r="C15" i="778"/>
  <c r="C26" i="778" s="1"/>
  <c r="A15" i="778"/>
  <c r="J12" i="778"/>
  <c r="C12" i="778"/>
  <c r="A19" i="778" s="1"/>
  <c r="F10" i="778"/>
  <c r="C10" i="778"/>
  <c r="C8" i="778"/>
  <c r="C7" i="778"/>
  <c r="C6" i="778"/>
  <c r="C5" i="778"/>
  <c r="M15" i="777"/>
  <c r="F15" i="777"/>
  <c r="C15" i="777"/>
  <c r="C26" i="777" s="1"/>
  <c r="A15" i="777"/>
  <c r="J12" i="777"/>
  <c r="C12" i="777"/>
  <c r="A19" i="777" s="1"/>
  <c r="F10" i="777"/>
  <c r="C10" i="777"/>
  <c r="C8" i="777"/>
  <c r="C7" i="777"/>
  <c r="C6" i="777"/>
  <c r="C5" i="777"/>
  <c r="M15" i="776"/>
  <c r="F15" i="776"/>
  <c r="C15" i="776"/>
  <c r="C26" i="776" s="1"/>
  <c r="A15" i="776"/>
  <c r="J12" i="776"/>
  <c r="C12" i="776"/>
  <c r="A19" i="776" s="1"/>
  <c r="F10" i="776"/>
  <c r="C10" i="776"/>
  <c r="C8" i="776"/>
  <c r="C7" i="776"/>
  <c r="C6" i="776"/>
  <c r="C5" i="776"/>
  <c r="M15" i="775"/>
  <c r="F15" i="775"/>
  <c r="C15" i="775"/>
  <c r="C26" i="775" s="1"/>
  <c r="A15" i="775"/>
  <c r="J12" i="775"/>
  <c r="C12" i="775"/>
  <c r="A19" i="775" s="1"/>
  <c r="F10" i="775"/>
  <c r="C10" i="775"/>
  <c r="C8" i="775"/>
  <c r="C7" i="775"/>
  <c r="C6" i="775"/>
  <c r="C5" i="775"/>
  <c r="M15" i="774"/>
  <c r="F15" i="774"/>
  <c r="C15" i="774"/>
  <c r="C26" i="774" s="1"/>
  <c r="A15" i="774"/>
  <c r="J12" i="774"/>
  <c r="C12" i="774"/>
  <c r="A19" i="774" s="1"/>
  <c r="F10" i="774"/>
  <c r="C10" i="774"/>
  <c r="C8" i="774"/>
  <c r="C7" i="774"/>
  <c r="C6" i="774"/>
  <c r="C5" i="774"/>
  <c r="M15" i="773"/>
  <c r="F15" i="773"/>
  <c r="C15" i="773"/>
  <c r="C26" i="773" s="1"/>
  <c r="C27" i="773" s="1"/>
  <c r="C28" i="773" s="1"/>
  <c r="C29" i="773" s="1"/>
  <c r="C30" i="773" s="1"/>
  <c r="C31" i="773" s="1"/>
  <c r="C32" i="773" s="1"/>
  <c r="C33" i="773" s="1"/>
  <c r="C34" i="773" s="1"/>
  <c r="C35" i="773" s="1"/>
  <c r="C36" i="773" s="1"/>
  <c r="C37" i="773" s="1"/>
  <c r="C38" i="773" s="1"/>
  <c r="A15" i="773"/>
  <c r="J12" i="773"/>
  <c r="C12" i="773"/>
  <c r="A19" i="773" s="1"/>
  <c r="F10" i="773"/>
  <c r="C10" i="773"/>
  <c r="C8" i="773"/>
  <c r="C7" i="773"/>
  <c r="C6" i="773"/>
  <c r="C5" i="773"/>
  <c r="M15" i="772"/>
  <c r="F15" i="772"/>
  <c r="C15" i="772"/>
  <c r="C26" i="772" s="1"/>
  <c r="A15" i="772"/>
  <c r="J12" i="772"/>
  <c r="C12" i="772"/>
  <c r="A19" i="772" s="1"/>
  <c r="F10" i="772"/>
  <c r="C10" i="772"/>
  <c r="C8" i="772"/>
  <c r="C7" i="772"/>
  <c r="C6" i="772"/>
  <c r="C5" i="772"/>
  <c r="M15" i="771"/>
  <c r="F15" i="771"/>
  <c r="C15" i="771"/>
  <c r="C26" i="771" s="1"/>
  <c r="A15" i="771"/>
  <c r="J12" i="771"/>
  <c r="C12" i="771"/>
  <c r="A19" i="771" s="1"/>
  <c r="F10" i="771"/>
  <c r="C10" i="771"/>
  <c r="C8" i="771"/>
  <c r="C7" i="771"/>
  <c r="C6" i="771"/>
  <c r="C5" i="771"/>
  <c r="M15" i="770"/>
  <c r="F15" i="770"/>
  <c r="C15" i="770"/>
  <c r="C26" i="770" s="1"/>
  <c r="A15" i="770"/>
  <c r="J12" i="770"/>
  <c r="C12" i="770"/>
  <c r="A19" i="770" s="1"/>
  <c r="F10" i="770"/>
  <c r="C10" i="770"/>
  <c r="C8" i="770"/>
  <c r="C7" i="770"/>
  <c r="C6" i="770"/>
  <c r="C5" i="770"/>
  <c r="M15" i="769"/>
  <c r="F15" i="769"/>
  <c r="C15" i="769"/>
  <c r="C26" i="769" s="1"/>
  <c r="A15" i="769"/>
  <c r="J12" i="769"/>
  <c r="A19" i="769"/>
  <c r="F10" i="769"/>
  <c r="C10" i="769"/>
  <c r="C8" i="769"/>
  <c r="C7" i="769"/>
  <c r="C6" i="769"/>
  <c r="C5" i="769"/>
  <c r="M15" i="768"/>
  <c r="F15" i="768"/>
  <c r="C15" i="768"/>
  <c r="C26" i="768" s="1"/>
  <c r="A15" i="768"/>
  <c r="J12" i="768"/>
  <c r="C12" i="768"/>
  <c r="A19" i="768" s="1"/>
  <c r="F10" i="768"/>
  <c r="C10" i="768"/>
  <c r="C8" i="768"/>
  <c r="C7" i="768"/>
  <c r="C6" i="768"/>
  <c r="C5" i="768"/>
  <c r="M15" i="767"/>
  <c r="F15" i="767"/>
  <c r="C15" i="767"/>
  <c r="C26" i="767" s="1"/>
  <c r="A15" i="767"/>
  <c r="J12" i="767"/>
  <c r="A19" i="767"/>
  <c r="F10" i="767"/>
  <c r="C10" i="767"/>
  <c r="C8" i="767"/>
  <c r="C7" i="767"/>
  <c r="C6" i="767"/>
  <c r="C5" i="767"/>
  <c r="M15" i="766"/>
  <c r="F15" i="766"/>
  <c r="C15" i="766"/>
  <c r="C26" i="766" s="1"/>
  <c r="A15" i="766"/>
  <c r="J12" i="766"/>
  <c r="C12" i="766"/>
  <c r="A19" i="766" s="1"/>
  <c r="F10" i="766"/>
  <c r="C10" i="766"/>
  <c r="C8" i="766"/>
  <c r="C7" i="766"/>
  <c r="C6" i="766"/>
  <c r="C5" i="766"/>
  <c r="M15" i="765"/>
  <c r="F15" i="765"/>
  <c r="C15" i="765"/>
  <c r="C26" i="765" s="1"/>
  <c r="A15" i="765"/>
  <c r="J12" i="765"/>
  <c r="C12" i="765"/>
  <c r="A19" i="765" s="1"/>
  <c r="F10" i="765"/>
  <c r="C10" i="765"/>
  <c r="C8" i="765"/>
  <c r="C7" i="765"/>
  <c r="C6" i="765"/>
  <c r="C5" i="765"/>
  <c r="M15" i="764"/>
  <c r="F15" i="764"/>
  <c r="C15" i="764"/>
  <c r="C26" i="764" s="1"/>
  <c r="A15" i="764"/>
  <c r="J12" i="764"/>
  <c r="C12" i="764"/>
  <c r="A19" i="764" s="1"/>
  <c r="F10" i="764"/>
  <c r="C10" i="764"/>
  <c r="C8" i="764"/>
  <c r="C7" i="764"/>
  <c r="C6" i="764"/>
  <c r="C5" i="764"/>
  <c r="M15" i="763"/>
  <c r="F15" i="763"/>
  <c r="C15" i="763"/>
  <c r="C26" i="763" s="1"/>
  <c r="A15" i="763"/>
  <c r="J12" i="763"/>
  <c r="C12" i="763"/>
  <c r="A19" i="763" s="1"/>
  <c r="F10" i="763"/>
  <c r="C10" i="763"/>
  <c r="C8" i="763"/>
  <c r="C7" i="763"/>
  <c r="C6" i="763"/>
  <c r="C5" i="763"/>
  <c r="M15" i="762"/>
  <c r="F15" i="762"/>
  <c r="C15" i="762"/>
  <c r="C26" i="762" s="1"/>
  <c r="A15" i="762"/>
  <c r="J12" i="762"/>
  <c r="C12" i="762"/>
  <c r="A19" i="762" s="1"/>
  <c r="F10" i="762"/>
  <c r="C10" i="762"/>
  <c r="C8" i="762"/>
  <c r="C7" i="762"/>
  <c r="C6" i="762"/>
  <c r="C5" i="762"/>
  <c r="M15" i="761"/>
  <c r="F15" i="761"/>
  <c r="C15" i="761"/>
  <c r="C26" i="761" s="1"/>
  <c r="A15" i="761"/>
  <c r="J12" i="761"/>
  <c r="C12" i="761"/>
  <c r="A19" i="761" s="1"/>
  <c r="F10" i="761"/>
  <c r="C10" i="761"/>
  <c r="C8" i="761"/>
  <c r="C7" i="761"/>
  <c r="C6" i="761"/>
  <c r="C5" i="761"/>
  <c r="M15" i="760"/>
  <c r="F15" i="760"/>
  <c r="C15" i="760"/>
  <c r="C26" i="760" s="1"/>
  <c r="A15" i="760"/>
  <c r="J12" i="760"/>
  <c r="C12" i="760"/>
  <c r="A19" i="760" s="1"/>
  <c r="F10" i="760"/>
  <c r="C10" i="760"/>
  <c r="C8" i="760"/>
  <c r="C7" i="760"/>
  <c r="C6" i="760"/>
  <c r="C5" i="760"/>
  <c r="M15" i="759"/>
  <c r="F15" i="759"/>
  <c r="C15" i="759"/>
  <c r="C26" i="759" s="1"/>
  <c r="C27" i="759" s="1"/>
  <c r="C28" i="759" s="1"/>
  <c r="C29" i="759" s="1"/>
  <c r="C30" i="759" s="1"/>
  <c r="C31" i="759" s="1"/>
  <c r="C32" i="759" s="1"/>
  <c r="C33" i="759" s="1"/>
  <c r="C34" i="759" s="1"/>
  <c r="C35" i="759" s="1"/>
  <c r="C36" i="759" s="1"/>
  <c r="C37" i="759" s="1"/>
  <c r="C38" i="759" s="1"/>
  <c r="A15" i="759"/>
  <c r="J12" i="759"/>
  <c r="C12" i="759"/>
  <c r="A19" i="759" s="1"/>
  <c r="F10" i="759"/>
  <c r="C10" i="759"/>
  <c r="C8" i="759"/>
  <c r="C7" i="759"/>
  <c r="C6" i="759"/>
  <c r="C5" i="759"/>
  <c r="M15" i="758"/>
  <c r="F15" i="758"/>
  <c r="C15" i="758"/>
  <c r="C26" i="758" s="1"/>
  <c r="D26" i="758" s="1"/>
  <c r="D27" i="758" s="1"/>
  <c r="D28" i="758" s="1"/>
  <c r="D29" i="758" s="1"/>
  <c r="D30" i="758" s="1"/>
  <c r="D31" i="758" s="1"/>
  <c r="D32" i="758" s="1"/>
  <c r="D33" i="758" s="1"/>
  <c r="D34" i="758" s="1"/>
  <c r="D35" i="758" s="1"/>
  <c r="D36" i="758" s="1"/>
  <c r="D37" i="758" s="1"/>
  <c r="D38" i="758" s="1"/>
  <c r="A15" i="758"/>
  <c r="J12" i="758"/>
  <c r="C12" i="758"/>
  <c r="A19" i="758" s="1"/>
  <c r="F10" i="758"/>
  <c r="C10" i="758"/>
  <c r="C8" i="758"/>
  <c r="C7" i="758"/>
  <c r="C6" i="758"/>
  <c r="C5" i="758"/>
  <c r="M15" i="757"/>
  <c r="F15" i="757"/>
  <c r="C15" i="757"/>
  <c r="C26" i="757" s="1"/>
  <c r="A15" i="757"/>
  <c r="J12" i="757"/>
  <c r="C12" i="757"/>
  <c r="A19" i="757" s="1"/>
  <c r="F10" i="757"/>
  <c r="C10" i="757"/>
  <c r="C8" i="757"/>
  <c r="C7" i="757"/>
  <c r="C6" i="757"/>
  <c r="C5" i="757"/>
  <c r="M15" i="756"/>
  <c r="F15" i="756"/>
  <c r="C15" i="756"/>
  <c r="C26" i="756" s="1"/>
  <c r="A15" i="756"/>
  <c r="J12" i="756"/>
  <c r="C12" i="756"/>
  <c r="A19" i="756" s="1"/>
  <c r="F10" i="756"/>
  <c r="C10" i="756"/>
  <c r="C8" i="756"/>
  <c r="C5" i="756"/>
  <c r="M15" i="755"/>
  <c r="F15" i="755"/>
  <c r="C15" i="755"/>
  <c r="C26" i="755" s="1"/>
  <c r="A15" i="755"/>
  <c r="J12" i="755"/>
  <c r="C12" i="755"/>
  <c r="A19" i="755" s="1"/>
  <c r="F10" i="755"/>
  <c r="C10" i="755"/>
  <c r="C8" i="755"/>
  <c r="C7" i="755"/>
  <c r="C6" i="755"/>
  <c r="C5" i="755"/>
  <c r="M15" i="754"/>
  <c r="F15" i="754"/>
  <c r="C15" i="754"/>
  <c r="C26" i="754" s="1"/>
  <c r="A15" i="754"/>
  <c r="J12" i="754"/>
  <c r="C12" i="754"/>
  <c r="A19" i="754" s="1"/>
  <c r="F10" i="754"/>
  <c r="C10" i="754"/>
  <c r="C8" i="754"/>
  <c r="C7" i="754"/>
  <c r="C6" i="754"/>
  <c r="C5" i="754"/>
  <c r="M15" i="753"/>
  <c r="F15" i="753"/>
  <c r="C15" i="753"/>
  <c r="C26" i="753" s="1"/>
  <c r="A15" i="753"/>
  <c r="J12" i="753"/>
  <c r="C12" i="753"/>
  <c r="A19" i="753" s="1"/>
  <c r="F10" i="753"/>
  <c r="C10" i="753"/>
  <c r="C8" i="753"/>
  <c r="C7" i="753"/>
  <c r="C6" i="753"/>
  <c r="C5" i="753"/>
  <c r="M15" i="752"/>
  <c r="F15" i="752"/>
  <c r="C15" i="752"/>
  <c r="C26" i="752" s="1"/>
  <c r="A15" i="752"/>
  <c r="J12" i="752"/>
  <c r="C12" i="752"/>
  <c r="A19" i="752" s="1"/>
  <c r="F10" i="752"/>
  <c r="C10" i="752"/>
  <c r="C8" i="752"/>
  <c r="C7" i="752"/>
  <c r="C6" i="752"/>
  <c r="C5" i="752"/>
  <c r="M15" i="751"/>
  <c r="F15" i="751"/>
  <c r="C15" i="751"/>
  <c r="C26" i="751" s="1"/>
  <c r="A15" i="751"/>
  <c r="J12" i="751"/>
  <c r="C12" i="751"/>
  <c r="A19" i="751" s="1"/>
  <c r="F10" i="751"/>
  <c r="C10" i="751"/>
  <c r="C8" i="751"/>
  <c r="C7" i="751"/>
  <c r="C6" i="751"/>
  <c r="C5" i="751"/>
  <c r="M15" i="750"/>
  <c r="F15" i="750"/>
  <c r="C15" i="750"/>
  <c r="C26" i="750" s="1"/>
  <c r="A15" i="750"/>
  <c r="J12" i="750"/>
  <c r="C12" i="750"/>
  <c r="A19" i="750" s="1"/>
  <c r="F10" i="750"/>
  <c r="C10" i="750"/>
  <c r="C8" i="750"/>
  <c r="C7" i="750"/>
  <c r="C6" i="750"/>
  <c r="C5" i="750"/>
  <c r="M15" i="749"/>
  <c r="F15" i="749"/>
  <c r="C15" i="749"/>
  <c r="C26" i="749" s="1"/>
  <c r="A15" i="749"/>
  <c r="J12" i="749"/>
  <c r="C12" i="749"/>
  <c r="A19" i="749" s="1"/>
  <c r="F10" i="749"/>
  <c r="C10" i="749"/>
  <c r="C8" i="749"/>
  <c r="C7" i="749"/>
  <c r="C6" i="749"/>
  <c r="C5" i="749"/>
  <c r="M15" i="748"/>
  <c r="F15" i="748"/>
  <c r="C15" i="748"/>
  <c r="C26" i="748" s="1"/>
  <c r="A15" i="748"/>
  <c r="J12" i="748"/>
  <c r="C12" i="748"/>
  <c r="A19" i="748" s="1"/>
  <c r="F10" i="748"/>
  <c r="C10" i="748"/>
  <c r="C8" i="748"/>
  <c r="C7" i="748"/>
  <c r="C6" i="748"/>
  <c r="C5" i="748"/>
  <c r="M15" i="747"/>
  <c r="F15" i="747"/>
  <c r="C15" i="747"/>
  <c r="C26" i="747" s="1"/>
  <c r="A15" i="747"/>
  <c r="J12" i="747"/>
  <c r="C12" i="747"/>
  <c r="A19" i="747" s="1"/>
  <c r="F10" i="747"/>
  <c r="C10" i="747"/>
  <c r="C8" i="747"/>
  <c r="C7" i="747"/>
  <c r="C6" i="747"/>
  <c r="C5" i="747"/>
  <c r="M15" i="746"/>
  <c r="F15" i="746"/>
  <c r="C15" i="746"/>
  <c r="C26" i="746" s="1"/>
  <c r="A15" i="746"/>
  <c r="J12" i="746"/>
  <c r="C12" i="746"/>
  <c r="A19" i="746" s="1"/>
  <c r="F10" i="746"/>
  <c r="C10" i="746"/>
  <c r="C8" i="746"/>
  <c r="C7" i="746"/>
  <c r="C6" i="746"/>
  <c r="C5" i="746"/>
  <c r="M15" i="745"/>
  <c r="F15" i="745"/>
  <c r="C15" i="745"/>
  <c r="C26" i="745" s="1"/>
  <c r="A15" i="745"/>
  <c r="J12" i="745"/>
  <c r="C12" i="745"/>
  <c r="A19" i="745" s="1"/>
  <c r="F10" i="745"/>
  <c r="C10" i="745"/>
  <c r="C8" i="745"/>
  <c r="C7" i="745"/>
  <c r="C6" i="745"/>
  <c r="C5" i="745"/>
  <c r="M15" i="744"/>
  <c r="F15" i="744"/>
  <c r="C15" i="744"/>
  <c r="C26" i="744" s="1"/>
  <c r="A15" i="744"/>
  <c r="J12" i="744"/>
  <c r="C12" i="744"/>
  <c r="A19" i="744" s="1"/>
  <c r="F10" i="744"/>
  <c r="C10" i="744"/>
  <c r="C8" i="744"/>
  <c r="C7" i="744"/>
  <c r="C6" i="744"/>
  <c r="C5" i="744"/>
  <c r="M15" i="743"/>
  <c r="F15" i="743"/>
  <c r="C15" i="743"/>
  <c r="C26" i="743" s="1"/>
  <c r="A15" i="743"/>
  <c r="J12" i="743"/>
  <c r="C12" i="743"/>
  <c r="A19" i="743" s="1"/>
  <c r="F10" i="743"/>
  <c r="C10" i="743"/>
  <c r="C8" i="743"/>
  <c r="C7" i="743"/>
  <c r="C6" i="743"/>
  <c r="C5" i="743"/>
  <c r="M15" i="742"/>
  <c r="F15" i="742"/>
  <c r="A15" i="742"/>
  <c r="J12" i="742"/>
  <c r="C12" i="742"/>
  <c r="A19" i="742" s="1"/>
  <c r="F10" i="742"/>
  <c r="C10" i="742"/>
  <c r="C8" i="742"/>
  <c r="C7" i="742"/>
  <c r="C6" i="742"/>
  <c r="C5" i="742"/>
  <c r="M15" i="741"/>
  <c r="F15" i="741"/>
  <c r="C15" i="741"/>
  <c r="C26" i="741" s="1"/>
  <c r="A15" i="741"/>
  <c r="J12" i="741"/>
  <c r="C12" i="741"/>
  <c r="A19" i="741" s="1"/>
  <c r="F10" i="741"/>
  <c r="C8" i="741"/>
  <c r="C7" i="741"/>
  <c r="C6" i="741"/>
  <c r="C5" i="741"/>
  <c r="M15" i="740"/>
  <c r="F15" i="740"/>
  <c r="C15" i="740"/>
  <c r="C26" i="740" s="1"/>
  <c r="A15" i="740"/>
  <c r="J12" i="740"/>
  <c r="C12" i="740"/>
  <c r="A19" i="740" s="1"/>
  <c r="F10" i="740"/>
  <c r="C10" i="740"/>
  <c r="C8" i="740"/>
  <c r="C7" i="740"/>
  <c r="C6" i="740"/>
  <c r="C5" i="740"/>
  <c r="M15" i="739"/>
  <c r="F15" i="739"/>
  <c r="C15" i="739"/>
  <c r="C26" i="739" s="1"/>
  <c r="A15" i="739"/>
  <c r="J12" i="739"/>
  <c r="C12" i="739"/>
  <c r="A19" i="739" s="1"/>
  <c r="F10" i="739"/>
  <c r="C10" i="739"/>
  <c r="C8" i="739"/>
  <c r="C7" i="739"/>
  <c r="C6" i="739"/>
  <c r="C5" i="739"/>
  <c r="M15" i="738"/>
  <c r="F15" i="738"/>
  <c r="C15" i="738"/>
  <c r="C26" i="738" s="1"/>
  <c r="J12" i="738"/>
  <c r="C12" i="738"/>
  <c r="A19" i="738" s="1"/>
  <c r="F10" i="738"/>
  <c r="C10" i="738"/>
  <c r="C8" i="738"/>
  <c r="C7" i="738"/>
  <c r="C6" i="738"/>
  <c r="C5" i="738"/>
  <c r="M15" i="737"/>
  <c r="F15" i="737"/>
  <c r="C15" i="737"/>
  <c r="C26" i="737" s="1"/>
  <c r="A15" i="737"/>
  <c r="J12" i="737"/>
  <c r="C12" i="737"/>
  <c r="A19" i="737" s="1"/>
  <c r="F10" i="737"/>
  <c r="C10" i="737"/>
  <c r="C8" i="737"/>
  <c r="C7" i="737"/>
  <c r="C6" i="737"/>
  <c r="C5" i="737"/>
  <c r="M15" i="735"/>
  <c r="F15" i="735"/>
  <c r="C15" i="735"/>
  <c r="C26" i="735" s="1"/>
  <c r="A15" i="735"/>
  <c r="J12" i="735"/>
  <c r="C12" i="735"/>
  <c r="A19" i="735" s="1"/>
  <c r="F10" i="735"/>
  <c r="C10" i="735"/>
  <c r="C8" i="735"/>
  <c r="C7" i="735"/>
  <c r="C6" i="735"/>
  <c r="C5" i="735"/>
  <c r="M15" i="734"/>
  <c r="F15" i="734"/>
  <c r="C15" i="734"/>
  <c r="C26" i="734" s="1"/>
  <c r="A15" i="734"/>
  <c r="J12" i="734"/>
  <c r="C12" i="734"/>
  <c r="A19" i="734" s="1"/>
  <c r="F10" i="734"/>
  <c r="C10" i="734"/>
  <c r="C8" i="734"/>
  <c r="C7" i="734"/>
  <c r="C6" i="734"/>
  <c r="C5" i="734"/>
  <c r="M15" i="733"/>
  <c r="F15" i="733"/>
  <c r="C15" i="733"/>
  <c r="C26" i="733" s="1"/>
  <c r="A15" i="733"/>
  <c r="J12" i="733"/>
  <c r="C12" i="733"/>
  <c r="A19" i="733" s="1"/>
  <c r="F10" i="733"/>
  <c r="C10" i="733"/>
  <c r="C8" i="733"/>
  <c r="C7" i="733"/>
  <c r="C6" i="733"/>
  <c r="C5" i="733"/>
  <c r="M15" i="732"/>
  <c r="F15" i="732"/>
  <c r="C15" i="732"/>
  <c r="C26" i="732" s="1"/>
  <c r="A15" i="732"/>
  <c r="J12" i="732"/>
  <c r="C12" i="732"/>
  <c r="A19" i="732" s="1"/>
  <c r="F10" i="732"/>
  <c r="C10" i="732"/>
  <c r="C8" i="732"/>
  <c r="C7" i="732"/>
  <c r="C6" i="732"/>
  <c r="C5" i="732"/>
  <c r="M15" i="731"/>
  <c r="F15" i="731"/>
  <c r="C15" i="731"/>
  <c r="C26" i="731" s="1"/>
  <c r="A15" i="731"/>
  <c r="J12" i="731"/>
  <c r="C12" i="731"/>
  <c r="A19" i="731" s="1"/>
  <c r="F10" i="731"/>
  <c r="C10" i="731"/>
  <c r="C8" i="731"/>
  <c r="C7" i="731"/>
  <c r="C6" i="731"/>
  <c r="C5" i="731"/>
  <c r="M15" i="730"/>
  <c r="F15" i="730"/>
  <c r="C15" i="730"/>
  <c r="C26" i="730" s="1"/>
  <c r="A15" i="730"/>
  <c r="J12" i="730"/>
  <c r="C12" i="730"/>
  <c r="A19" i="730" s="1"/>
  <c r="F10" i="730"/>
  <c r="C10" i="730"/>
  <c r="C8" i="730"/>
  <c r="C7" i="730"/>
  <c r="C6" i="730"/>
  <c r="C5" i="730"/>
  <c r="M15" i="729"/>
  <c r="F15" i="729"/>
  <c r="C15" i="729"/>
  <c r="C26" i="729" s="1"/>
  <c r="A15" i="729"/>
  <c r="J12" i="729"/>
  <c r="C12" i="729"/>
  <c r="A19" i="729" s="1"/>
  <c r="F10" i="729"/>
  <c r="C10" i="729"/>
  <c r="C8" i="729"/>
  <c r="C7" i="729"/>
  <c r="C6" i="729"/>
  <c r="C5" i="729"/>
  <c r="M15" i="728"/>
  <c r="F15" i="728"/>
  <c r="C15" i="728"/>
  <c r="C26" i="728" s="1"/>
  <c r="A15" i="728"/>
  <c r="J12" i="728"/>
  <c r="C12" i="728"/>
  <c r="A19" i="728" s="1"/>
  <c r="F10" i="728"/>
  <c r="C10" i="728"/>
  <c r="C8" i="728"/>
  <c r="C7" i="728"/>
  <c r="C6" i="728"/>
  <c r="C5" i="728"/>
  <c r="M15" i="727"/>
  <c r="F15" i="727"/>
  <c r="C15" i="727"/>
  <c r="C26" i="727" s="1"/>
  <c r="A15" i="727"/>
  <c r="J12" i="727"/>
  <c r="C12" i="727"/>
  <c r="A19" i="727" s="1"/>
  <c r="F10" i="727"/>
  <c r="C10" i="727"/>
  <c r="C8" i="727"/>
  <c r="C7" i="727"/>
  <c r="C6" i="727"/>
  <c r="C5" i="727"/>
  <c r="M15" i="726"/>
  <c r="F15" i="726"/>
  <c r="C15" i="726"/>
  <c r="C26" i="726" s="1"/>
  <c r="A15" i="726"/>
  <c r="J12" i="726"/>
  <c r="C12" i="726"/>
  <c r="A19" i="726" s="1"/>
  <c r="F10" i="726"/>
  <c r="C10" i="726"/>
  <c r="C8" i="726"/>
  <c r="C7" i="726"/>
  <c r="C6" i="726"/>
  <c r="C5" i="726"/>
  <c r="M15" i="725"/>
  <c r="F15" i="725"/>
  <c r="C15" i="725"/>
  <c r="C26" i="725" s="1"/>
  <c r="A15" i="725"/>
  <c r="J12" i="725"/>
  <c r="C12" i="725"/>
  <c r="A19" i="725" s="1"/>
  <c r="F10" i="725"/>
  <c r="C10" i="725"/>
  <c r="C8" i="725"/>
  <c r="C7" i="725"/>
  <c r="C6" i="725"/>
  <c r="C5" i="725"/>
  <c r="M15" i="724"/>
  <c r="F15" i="724"/>
  <c r="C15" i="724"/>
  <c r="C26" i="724" s="1"/>
  <c r="A15" i="724"/>
  <c r="J12" i="724"/>
  <c r="C12" i="724"/>
  <c r="A19" i="724" s="1"/>
  <c r="C10" i="724"/>
  <c r="C8" i="724"/>
  <c r="C7" i="724"/>
  <c r="C6" i="724"/>
  <c r="C5" i="724"/>
  <c r="M15" i="723"/>
  <c r="F15" i="723"/>
  <c r="C15" i="723"/>
  <c r="C26" i="723" s="1"/>
  <c r="A15" i="723"/>
  <c r="J12" i="723"/>
  <c r="C12" i="723"/>
  <c r="A19" i="723" s="1"/>
  <c r="F10" i="723"/>
  <c r="C10" i="723"/>
  <c r="C8" i="723"/>
  <c r="C7" i="723"/>
  <c r="C6" i="723"/>
  <c r="C5" i="723"/>
  <c r="M15" i="722"/>
  <c r="F15" i="722"/>
  <c r="C15" i="722"/>
  <c r="C26" i="722" s="1"/>
  <c r="A15" i="722"/>
  <c r="J12" i="722"/>
  <c r="C12" i="722"/>
  <c r="A19" i="722" s="1"/>
  <c r="F10" i="722"/>
  <c r="C10" i="722"/>
  <c r="C8" i="722"/>
  <c r="C7" i="722"/>
  <c r="C5" i="722"/>
  <c r="M15" i="721"/>
  <c r="F15" i="721"/>
  <c r="C15" i="721"/>
  <c r="C26" i="721" s="1"/>
  <c r="A15" i="721"/>
  <c r="J12" i="721"/>
  <c r="C12" i="721"/>
  <c r="A19" i="721" s="1"/>
  <c r="F10" i="721"/>
  <c r="C10" i="721"/>
  <c r="C8" i="721"/>
  <c r="C7" i="721"/>
  <c r="C6" i="721"/>
  <c r="C5" i="721"/>
  <c r="M15" i="720"/>
  <c r="F15" i="720"/>
  <c r="C15" i="720"/>
  <c r="C26" i="720" s="1"/>
  <c r="A15" i="720"/>
  <c r="J12" i="720"/>
  <c r="C12" i="720"/>
  <c r="A19" i="720" s="1"/>
  <c r="F10" i="720"/>
  <c r="C10" i="720"/>
  <c r="C8" i="720"/>
  <c r="C7" i="720"/>
  <c r="C6" i="720"/>
  <c r="C5" i="720"/>
  <c r="M15" i="719"/>
  <c r="F15" i="719"/>
  <c r="C15" i="719"/>
  <c r="C26" i="719" s="1"/>
  <c r="A15" i="719"/>
  <c r="J12" i="719"/>
  <c r="C12" i="719"/>
  <c r="A19" i="719" s="1"/>
  <c r="F10" i="719"/>
  <c r="C10" i="719"/>
  <c r="C8" i="719"/>
  <c r="C7" i="719"/>
  <c r="C6" i="719"/>
  <c r="C5" i="719"/>
  <c r="M15" i="718"/>
  <c r="F15" i="718"/>
  <c r="C15" i="718"/>
  <c r="C26" i="718" s="1"/>
  <c r="A15" i="718"/>
  <c r="J12" i="718"/>
  <c r="C12" i="718"/>
  <c r="A19" i="718" s="1"/>
  <c r="F10" i="718"/>
  <c r="C10" i="718"/>
  <c r="C8" i="718"/>
  <c r="C7" i="718"/>
  <c r="C6" i="718"/>
  <c r="C5" i="718"/>
  <c r="M15" i="717"/>
  <c r="F15" i="717"/>
  <c r="C15" i="717"/>
  <c r="C26" i="717" s="1"/>
  <c r="A15" i="717"/>
  <c r="J12" i="717"/>
  <c r="C12" i="717"/>
  <c r="A19" i="717" s="1"/>
  <c r="F10" i="717"/>
  <c r="C10" i="717"/>
  <c r="C8" i="717"/>
  <c r="C7" i="717"/>
  <c r="C6" i="717"/>
  <c r="C5" i="717"/>
  <c r="M15" i="716"/>
  <c r="F15" i="716"/>
  <c r="C15" i="716"/>
  <c r="C26" i="716" s="1"/>
  <c r="A15" i="716"/>
  <c r="J12" i="716"/>
  <c r="C12" i="716"/>
  <c r="A19" i="716" s="1"/>
  <c r="F10" i="716"/>
  <c r="C10" i="716"/>
  <c r="C8" i="716"/>
  <c r="C7" i="716"/>
  <c r="C6" i="716"/>
  <c r="C5" i="716"/>
  <c r="M15" i="715"/>
  <c r="F15" i="715"/>
  <c r="C15" i="715"/>
  <c r="C26" i="715" s="1"/>
  <c r="A15" i="715"/>
  <c r="J12" i="715"/>
  <c r="C12" i="715"/>
  <c r="A19" i="715" s="1"/>
  <c r="F10" i="715"/>
  <c r="C10" i="715"/>
  <c r="C8" i="715"/>
  <c r="C7" i="715"/>
  <c r="C6" i="715"/>
  <c r="C5" i="715"/>
  <c r="M15" i="714"/>
  <c r="F15" i="714"/>
  <c r="C15" i="714"/>
  <c r="C26" i="714" s="1"/>
  <c r="A15" i="714"/>
  <c r="C12" i="714"/>
  <c r="A19" i="714" s="1"/>
  <c r="F10" i="714"/>
  <c r="C10" i="714"/>
  <c r="C8" i="714"/>
  <c r="C7" i="714"/>
  <c r="C6" i="714"/>
  <c r="C5" i="714"/>
  <c r="M15" i="713"/>
  <c r="F15" i="713"/>
  <c r="C15" i="713"/>
  <c r="C26" i="713" s="1"/>
  <c r="A15" i="713"/>
  <c r="J12" i="713"/>
  <c r="C12" i="713"/>
  <c r="A19" i="713" s="1"/>
  <c r="F10" i="713"/>
  <c r="C10" i="713"/>
  <c r="C8" i="713"/>
  <c r="C7" i="713"/>
  <c r="C6" i="713"/>
  <c r="C5" i="713"/>
  <c r="M15" i="712"/>
  <c r="F15" i="712"/>
  <c r="C15" i="712"/>
  <c r="C26" i="712" s="1"/>
  <c r="A15" i="712"/>
  <c r="J12" i="712"/>
  <c r="C12" i="712"/>
  <c r="A19" i="712" s="1"/>
  <c r="F10" i="712"/>
  <c r="C10" i="712"/>
  <c r="C8" i="712"/>
  <c r="C7" i="712"/>
  <c r="C6" i="712"/>
  <c r="C5" i="712"/>
  <c r="M15" i="711"/>
  <c r="F15" i="711"/>
  <c r="C15" i="711"/>
  <c r="C26" i="711" s="1"/>
  <c r="A15" i="711"/>
  <c r="J12" i="711"/>
  <c r="C12" i="711"/>
  <c r="A19" i="711" s="1"/>
  <c r="F10" i="711"/>
  <c r="C10" i="711"/>
  <c r="C8" i="711"/>
  <c r="C7" i="711"/>
  <c r="C6" i="711"/>
  <c r="C5" i="711"/>
  <c r="M15" i="710"/>
  <c r="F15" i="710"/>
  <c r="C15" i="710"/>
  <c r="C26" i="710" s="1"/>
  <c r="A15" i="710"/>
  <c r="J12" i="710"/>
  <c r="C12" i="710"/>
  <c r="A19" i="710" s="1"/>
  <c r="F10" i="710"/>
  <c r="C10" i="710"/>
  <c r="C8" i="710"/>
  <c r="C7" i="710"/>
  <c r="C6" i="710"/>
  <c r="C5" i="710"/>
  <c r="M15" i="709"/>
  <c r="F15" i="709"/>
  <c r="C15" i="709"/>
  <c r="C26" i="709" s="1"/>
  <c r="A15" i="709"/>
  <c r="J12" i="709"/>
  <c r="C12" i="709"/>
  <c r="A19" i="709" s="1"/>
  <c r="F10" i="709"/>
  <c r="C10" i="709"/>
  <c r="C8" i="709"/>
  <c r="C7" i="709"/>
  <c r="C6" i="709"/>
  <c r="C5" i="709"/>
  <c r="M15" i="707"/>
  <c r="F15" i="707"/>
  <c r="C15" i="707"/>
  <c r="C26" i="707" s="1"/>
  <c r="A15" i="707"/>
  <c r="J12" i="707"/>
  <c r="C12" i="707"/>
  <c r="A19" i="707" s="1"/>
  <c r="F10" i="707"/>
  <c r="C10" i="707"/>
  <c r="C8" i="707"/>
  <c r="C7" i="707"/>
  <c r="C6" i="707"/>
  <c r="C5" i="707"/>
  <c r="M15" i="706"/>
  <c r="F15" i="706"/>
  <c r="C15" i="706"/>
  <c r="C26" i="706" s="1"/>
  <c r="A15" i="706"/>
  <c r="J12" i="706"/>
  <c r="C12" i="706"/>
  <c r="A19" i="706" s="1"/>
  <c r="F10" i="706"/>
  <c r="C10" i="706"/>
  <c r="C8" i="706"/>
  <c r="C7" i="706"/>
  <c r="C6" i="706"/>
  <c r="C5" i="706"/>
  <c r="M15" i="705"/>
  <c r="F15" i="705"/>
  <c r="C15" i="705"/>
  <c r="C26" i="705" s="1"/>
  <c r="A15" i="705"/>
  <c r="J12" i="705"/>
  <c r="C12" i="705"/>
  <c r="A19" i="705" s="1"/>
  <c r="F10" i="705"/>
  <c r="C10" i="705"/>
  <c r="C8" i="705"/>
  <c r="C7" i="705"/>
  <c r="C6" i="705"/>
  <c r="C5" i="705"/>
  <c r="F10" i="665"/>
  <c r="J12" i="665"/>
  <c r="D26" i="769" l="1"/>
  <c r="D27" i="769" s="1"/>
  <c r="D28" i="769" s="1"/>
  <c r="D29" i="769" s="1"/>
  <c r="D30" i="769" s="1"/>
  <c r="D31" i="769" s="1"/>
  <c r="D32" i="769" s="1"/>
  <c r="D33" i="769" s="1"/>
  <c r="D34" i="769" s="1"/>
  <c r="D35" i="769" s="1"/>
  <c r="D36" i="769" s="1"/>
  <c r="D37" i="769" s="1"/>
  <c r="D38" i="769" s="1"/>
  <c r="C27" i="769"/>
  <c r="C28" i="769" s="1"/>
  <c r="C29" i="769" s="1"/>
  <c r="C30" i="769" s="1"/>
  <c r="C31" i="769" s="1"/>
  <c r="C32" i="769" s="1"/>
  <c r="C33" i="769" s="1"/>
  <c r="C34" i="769" s="1"/>
  <c r="C35" i="769" s="1"/>
  <c r="C36" i="769" s="1"/>
  <c r="C37" i="769" s="1"/>
  <c r="C38" i="769" s="1"/>
  <c r="C27" i="771"/>
  <c r="C28" i="771" s="1"/>
  <c r="C29" i="771" s="1"/>
  <c r="C30" i="771" s="1"/>
  <c r="C31" i="771" s="1"/>
  <c r="C32" i="771" s="1"/>
  <c r="C33" i="771" s="1"/>
  <c r="C34" i="771" s="1"/>
  <c r="C35" i="771" s="1"/>
  <c r="C36" i="771" s="1"/>
  <c r="C37" i="771" s="1"/>
  <c r="C38" i="771" s="1"/>
  <c r="D26" i="771"/>
  <c r="D27" i="771" s="1"/>
  <c r="D28" i="771" s="1"/>
  <c r="D29" i="771" s="1"/>
  <c r="D30" i="771" s="1"/>
  <c r="D31" i="771" s="1"/>
  <c r="D32" i="771" s="1"/>
  <c r="D33" i="771" s="1"/>
  <c r="D34" i="771" s="1"/>
  <c r="D35" i="771" s="1"/>
  <c r="D36" i="771" s="1"/>
  <c r="D37" i="771" s="1"/>
  <c r="D38" i="771" s="1"/>
  <c r="D26" i="718"/>
  <c r="D27" i="718" s="1"/>
  <c r="D28" i="718" s="1"/>
  <c r="D29" i="718" s="1"/>
  <c r="D30" i="718" s="1"/>
  <c r="D31" i="718" s="1"/>
  <c r="D32" i="718" s="1"/>
  <c r="D33" i="718" s="1"/>
  <c r="D34" i="718" s="1"/>
  <c r="D35" i="718" s="1"/>
  <c r="D36" i="718" s="1"/>
  <c r="D37" i="718" s="1"/>
  <c r="D38" i="718" s="1"/>
  <c r="C27" i="718"/>
  <c r="C28" i="718" s="1"/>
  <c r="C29" i="718" s="1"/>
  <c r="C30" i="718" s="1"/>
  <c r="C31" i="718" s="1"/>
  <c r="C32" i="718" s="1"/>
  <c r="C33" i="718" s="1"/>
  <c r="C34" i="718" s="1"/>
  <c r="C35" i="718" s="1"/>
  <c r="C36" i="718" s="1"/>
  <c r="C37" i="718" s="1"/>
  <c r="C38" i="718" s="1"/>
  <c r="D26" i="826"/>
  <c r="D27" i="826" s="1"/>
  <c r="D28" i="826" s="1"/>
  <c r="D29" i="826" s="1"/>
  <c r="D30" i="826" s="1"/>
  <c r="D31" i="826" s="1"/>
  <c r="D32" i="826" s="1"/>
  <c r="D33" i="826" s="1"/>
  <c r="D34" i="826" s="1"/>
  <c r="D35" i="826" s="1"/>
  <c r="D36" i="826" s="1"/>
  <c r="D37" i="826" s="1"/>
  <c r="D38" i="826" s="1"/>
  <c r="C27" i="826"/>
  <c r="C28" i="826" s="1"/>
  <c r="C29" i="826" s="1"/>
  <c r="C30" i="826" s="1"/>
  <c r="C31" i="826" s="1"/>
  <c r="C32" i="826" s="1"/>
  <c r="C33" i="826" s="1"/>
  <c r="C34" i="826" s="1"/>
  <c r="C35" i="826" s="1"/>
  <c r="C36" i="826" s="1"/>
  <c r="C37" i="826" s="1"/>
  <c r="C38" i="826" s="1"/>
  <c r="C27" i="746"/>
  <c r="C28" i="746" s="1"/>
  <c r="C29" i="746" s="1"/>
  <c r="C30" i="746" s="1"/>
  <c r="C31" i="746" s="1"/>
  <c r="C32" i="746" s="1"/>
  <c r="C33" i="746" s="1"/>
  <c r="C34" i="746" s="1"/>
  <c r="C35" i="746" s="1"/>
  <c r="C36" i="746" s="1"/>
  <c r="C37" i="746" s="1"/>
  <c r="C38" i="746" s="1"/>
  <c r="D26" i="746"/>
  <c r="D27" i="746" s="1"/>
  <c r="D28" i="746" s="1"/>
  <c r="D29" i="746" s="1"/>
  <c r="D30" i="746" s="1"/>
  <c r="D31" i="746" s="1"/>
  <c r="D32" i="746" s="1"/>
  <c r="D33" i="746" s="1"/>
  <c r="D34" i="746" s="1"/>
  <c r="D35" i="746" s="1"/>
  <c r="D36" i="746" s="1"/>
  <c r="D37" i="746" s="1"/>
  <c r="D38" i="746" s="1"/>
  <c r="C27" i="754"/>
  <c r="C28" i="754" s="1"/>
  <c r="C29" i="754" s="1"/>
  <c r="C30" i="754" s="1"/>
  <c r="C31" i="754" s="1"/>
  <c r="C32" i="754" s="1"/>
  <c r="C33" i="754" s="1"/>
  <c r="C34" i="754" s="1"/>
  <c r="C35" i="754" s="1"/>
  <c r="C36" i="754" s="1"/>
  <c r="C37" i="754" s="1"/>
  <c r="C38" i="754" s="1"/>
  <c r="D26" i="754"/>
  <c r="D27" i="754" s="1"/>
  <c r="D28" i="754" s="1"/>
  <c r="D29" i="754" s="1"/>
  <c r="D30" i="754" s="1"/>
  <c r="D31" i="754" s="1"/>
  <c r="D32" i="754" s="1"/>
  <c r="D33" i="754" s="1"/>
  <c r="D34" i="754" s="1"/>
  <c r="D35" i="754" s="1"/>
  <c r="D36" i="754" s="1"/>
  <c r="D37" i="754" s="1"/>
  <c r="D38" i="754" s="1"/>
  <c r="C27" i="729"/>
  <c r="C28" i="729" s="1"/>
  <c r="C29" i="729" s="1"/>
  <c r="C30" i="729" s="1"/>
  <c r="C31" i="729" s="1"/>
  <c r="C32" i="729" s="1"/>
  <c r="C33" i="729" s="1"/>
  <c r="C34" i="729" s="1"/>
  <c r="C35" i="729" s="1"/>
  <c r="C36" i="729" s="1"/>
  <c r="C37" i="729" s="1"/>
  <c r="C38" i="729" s="1"/>
  <c r="D26" i="729"/>
  <c r="D27" i="729" s="1"/>
  <c r="D28" i="729" s="1"/>
  <c r="D29" i="729" s="1"/>
  <c r="D30" i="729" s="1"/>
  <c r="D31" i="729" s="1"/>
  <c r="D32" i="729" s="1"/>
  <c r="D33" i="729" s="1"/>
  <c r="D34" i="729" s="1"/>
  <c r="D35" i="729" s="1"/>
  <c r="D36" i="729" s="1"/>
  <c r="D37" i="729" s="1"/>
  <c r="D38" i="729" s="1"/>
  <c r="D26" i="733"/>
  <c r="D27" i="733" s="1"/>
  <c r="D28" i="733" s="1"/>
  <c r="D29" i="733" s="1"/>
  <c r="D30" i="733" s="1"/>
  <c r="D31" i="733" s="1"/>
  <c r="D32" i="733" s="1"/>
  <c r="D33" i="733" s="1"/>
  <c r="D34" i="733" s="1"/>
  <c r="D35" i="733" s="1"/>
  <c r="D36" i="733" s="1"/>
  <c r="D37" i="733" s="1"/>
  <c r="D38" i="733" s="1"/>
  <c r="C27" i="733"/>
  <c r="C28" i="733" s="1"/>
  <c r="C29" i="733" s="1"/>
  <c r="C30" i="733" s="1"/>
  <c r="C31" i="733" s="1"/>
  <c r="C32" i="733" s="1"/>
  <c r="C33" i="733" s="1"/>
  <c r="C34" i="733" s="1"/>
  <c r="C35" i="733" s="1"/>
  <c r="C36" i="733" s="1"/>
  <c r="C37" i="733" s="1"/>
  <c r="C38" i="733" s="1"/>
  <c r="C27" i="738"/>
  <c r="C28" i="738" s="1"/>
  <c r="C29" i="738" s="1"/>
  <c r="C30" i="738" s="1"/>
  <c r="C31" i="738" s="1"/>
  <c r="C32" i="738" s="1"/>
  <c r="C33" i="738" s="1"/>
  <c r="C34" i="738" s="1"/>
  <c r="C35" i="738" s="1"/>
  <c r="C36" i="738" s="1"/>
  <c r="C37" i="738" s="1"/>
  <c r="C38" i="738" s="1"/>
  <c r="D26" i="738"/>
  <c r="D27" i="738" s="1"/>
  <c r="D28" i="738" s="1"/>
  <c r="D29" i="738" s="1"/>
  <c r="D30" i="738" s="1"/>
  <c r="D31" i="738" s="1"/>
  <c r="D32" i="738" s="1"/>
  <c r="D33" i="738" s="1"/>
  <c r="D34" i="738" s="1"/>
  <c r="D35" i="738" s="1"/>
  <c r="D36" i="738" s="1"/>
  <c r="D37" i="738" s="1"/>
  <c r="D38" i="738" s="1"/>
  <c r="C27" i="809"/>
  <c r="C28" i="809" s="1"/>
  <c r="C29" i="809" s="1"/>
  <c r="C30" i="809" s="1"/>
  <c r="C31" i="809" s="1"/>
  <c r="C32" i="809" s="1"/>
  <c r="C33" i="809" s="1"/>
  <c r="C34" i="809" s="1"/>
  <c r="C35" i="809" s="1"/>
  <c r="C36" i="809" s="1"/>
  <c r="C37" i="809" s="1"/>
  <c r="C38" i="809" s="1"/>
  <c r="D26" i="809"/>
  <c r="D27" i="809" s="1"/>
  <c r="D28" i="809" s="1"/>
  <c r="D29" i="809" s="1"/>
  <c r="D30" i="809" s="1"/>
  <c r="D31" i="809" s="1"/>
  <c r="D32" i="809" s="1"/>
  <c r="D33" i="809" s="1"/>
  <c r="D34" i="809" s="1"/>
  <c r="D35" i="809" s="1"/>
  <c r="D36" i="809" s="1"/>
  <c r="D37" i="809" s="1"/>
  <c r="D38" i="809" s="1"/>
  <c r="C27" i="813"/>
  <c r="C28" i="813" s="1"/>
  <c r="C29" i="813" s="1"/>
  <c r="C30" i="813" s="1"/>
  <c r="C31" i="813" s="1"/>
  <c r="C32" i="813" s="1"/>
  <c r="C33" i="813" s="1"/>
  <c r="C34" i="813" s="1"/>
  <c r="C35" i="813" s="1"/>
  <c r="C36" i="813" s="1"/>
  <c r="C37" i="813" s="1"/>
  <c r="C38" i="813" s="1"/>
  <c r="D26" i="813"/>
  <c r="D27" i="813" s="1"/>
  <c r="D28" i="813" s="1"/>
  <c r="D29" i="813" s="1"/>
  <c r="D30" i="813" s="1"/>
  <c r="D31" i="813" s="1"/>
  <c r="D32" i="813" s="1"/>
  <c r="D33" i="813" s="1"/>
  <c r="D34" i="813" s="1"/>
  <c r="D35" i="813" s="1"/>
  <c r="D36" i="813" s="1"/>
  <c r="D37" i="813" s="1"/>
  <c r="D38" i="813" s="1"/>
  <c r="C27" i="757"/>
  <c r="C28" i="757" s="1"/>
  <c r="C29" i="757" s="1"/>
  <c r="C30" i="757" s="1"/>
  <c r="C31" i="757" s="1"/>
  <c r="C32" i="757" s="1"/>
  <c r="C33" i="757" s="1"/>
  <c r="C34" i="757" s="1"/>
  <c r="C35" i="757" s="1"/>
  <c r="C36" i="757" s="1"/>
  <c r="C37" i="757" s="1"/>
  <c r="C38" i="757" s="1"/>
  <c r="D26" i="757"/>
  <c r="D27" i="757" s="1"/>
  <c r="D28" i="757" s="1"/>
  <c r="D29" i="757" s="1"/>
  <c r="D30" i="757" s="1"/>
  <c r="D31" i="757" s="1"/>
  <c r="D32" i="757" s="1"/>
  <c r="D33" i="757" s="1"/>
  <c r="D34" i="757" s="1"/>
  <c r="D35" i="757" s="1"/>
  <c r="D36" i="757" s="1"/>
  <c r="D37" i="757" s="1"/>
  <c r="D38" i="757" s="1"/>
  <c r="C27" i="761"/>
  <c r="C28" i="761" s="1"/>
  <c r="C29" i="761" s="1"/>
  <c r="C30" i="761" s="1"/>
  <c r="C31" i="761" s="1"/>
  <c r="C32" i="761" s="1"/>
  <c r="C33" i="761" s="1"/>
  <c r="C34" i="761" s="1"/>
  <c r="C35" i="761" s="1"/>
  <c r="C36" i="761" s="1"/>
  <c r="C37" i="761" s="1"/>
  <c r="C38" i="761" s="1"/>
  <c r="D26" i="761"/>
  <c r="D27" i="761" s="1"/>
  <c r="D28" i="761" s="1"/>
  <c r="D29" i="761" s="1"/>
  <c r="D30" i="761" s="1"/>
  <c r="D31" i="761" s="1"/>
  <c r="D32" i="761" s="1"/>
  <c r="D33" i="761" s="1"/>
  <c r="D34" i="761" s="1"/>
  <c r="D35" i="761" s="1"/>
  <c r="D36" i="761" s="1"/>
  <c r="D37" i="761" s="1"/>
  <c r="D38" i="761" s="1"/>
  <c r="C27" i="777"/>
  <c r="C28" i="777" s="1"/>
  <c r="C29" i="777" s="1"/>
  <c r="C30" i="777" s="1"/>
  <c r="C31" i="777" s="1"/>
  <c r="C32" i="777" s="1"/>
  <c r="C33" i="777" s="1"/>
  <c r="C34" i="777" s="1"/>
  <c r="C35" i="777" s="1"/>
  <c r="C36" i="777" s="1"/>
  <c r="C37" i="777" s="1"/>
  <c r="C38" i="777" s="1"/>
  <c r="D26" i="777"/>
  <c r="D27" i="777" s="1"/>
  <c r="D28" i="777" s="1"/>
  <c r="D29" i="777" s="1"/>
  <c r="D30" i="777" s="1"/>
  <c r="D31" i="777" s="1"/>
  <c r="D32" i="777" s="1"/>
  <c r="D33" i="777" s="1"/>
  <c r="D34" i="777" s="1"/>
  <c r="D35" i="777" s="1"/>
  <c r="D36" i="777" s="1"/>
  <c r="D37" i="777" s="1"/>
  <c r="D38" i="777" s="1"/>
  <c r="C27" i="793"/>
  <c r="C28" i="793" s="1"/>
  <c r="C29" i="793" s="1"/>
  <c r="C30" i="793" s="1"/>
  <c r="C31" i="793" s="1"/>
  <c r="C32" i="793" s="1"/>
  <c r="C33" i="793" s="1"/>
  <c r="C34" i="793" s="1"/>
  <c r="C35" i="793" s="1"/>
  <c r="C36" i="793" s="1"/>
  <c r="C37" i="793" s="1"/>
  <c r="C38" i="793" s="1"/>
  <c r="D26" i="793"/>
  <c r="D27" i="793" s="1"/>
  <c r="D28" i="793" s="1"/>
  <c r="D29" i="793" s="1"/>
  <c r="D30" i="793" s="1"/>
  <c r="D31" i="793" s="1"/>
  <c r="D32" i="793" s="1"/>
  <c r="D33" i="793" s="1"/>
  <c r="D34" i="793" s="1"/>
  <c r="D35" i="793" s="1"/>
  <c r="D36" i="793" s="1"/>
  <c r="D37" i="793" s="1"/>
  <c r="D38" i="793" s="1"/>
  <c r="C27" i="797"/>
  <c r="C28" i="797" s="1"/>
  <c r="C29" i="797" s="1"/>
  <c r="C30" i="797" s="1"/>
  <c r="C31" i="797" s="1"/>
  <c r="C32" i="797" s="1"/>
  <c r="C33" i="797" s="1"/>
  <c r="C34" i="797" s="1"/>
  <c r="C35" i="797" s="1"/>
  <c r="C36" i="797" s="1"/>
  <c r="C37" i="797" s="1"/>
  <c r="C38" i="797" s="1"/>
  <c r="D26" i="797"/>
  <c r="D27" i="797" s="1"/>
  <c r="D28" i="797" s="1"/>
  <c r="D29" i="797" s="1"/>
  <c r="D30" i="797" s="1"/>
  <c r="D31" i="797" s="1"/>
  <c r="D32" i="797" s="1"/>
  <c r="D33" i="797" s="1"/>
  <c r="D34" i="797" s="1"/>
  <c r="D35" i="797" s="1"/>
  <c r="D36" i="797" s="1"/>
  <c r="D37" i="797" s="1"/>
  <c r="D38" i="797" s="1"/>
  <c r="C27" i="717"/>
  <c r="C28" i="717" s="1"/>
  <c r="C29" i="717" s="1"/>
  <c r="C30" i="717" s="1"/>
  <c r="C31" i="717" s="1"/>
  <c r="C32" i="717" s="1"/>
  <c r="C33" i="717" s="1"/>
  <c r="C34" i="717" s="1"/>
  <c r="C35" i="717" s="1"/>
  <c r="C36" i="717" s="1"/>
  <c r="C37" i="717" s="1"/>
  <c r="C38" i="717" s="1"/>
  <c r="D26" i="717"/>
  <c r="D27" i="717" s="1"/>
  <c r="D28" i="717" s="1"/>
  <c r="D29" i="717" s="1"/>
  <c r="D30" i="717" s="1"/>
  <c r="D31" i="717" s="1"/>
  <c r="D32" i="717" s="1"/>
  <c r="D33" i="717" s="1"/>
  <c r="D34" i="717" s="1"/>
  <c r="D35" i="717" s="1"/>
  <c r="D36" i="717" s="1"/>
  <c r="D37" i="717" s="1"/>
  <c r="D38" i="717" s="1"/>
  <c r="D26" i="825"/>
  <c r="D27" i="825" s="1"/>
  <c r="D28" i="825" s="1"/>
  <c r="D29" i="825" s="1"/>
  <c r="D30" i="825" s="1"/>
  <c r="D31" i="825" s="1"/>
  <c r="D32" i="825" s="1"/>
  <c r="D33" i="825" s="1"/>
  <c r="D34" i="825" s="1"/>
  <c r="D35" i="825" s="1"/>
  <c r="D36" i="825" s="1"/>
  <c r="D37" i="825" s="1"/>
  <c r="D38" i="825" s="1"/>
  <c r="C27" i="825"/>
  <c r="C28" i="825" s="1"/>
  <c r="C29" i="825" s="1"/>
  <c r="C30" i="825" s="1"/>
  <c r="C31" i="825" s="1"/>
  <c r="C32" i="825" s="1"/>
  <c r="C33" i="825" s="1"/>
  <c r="C34" i="825" s="1"/>
  <c r="C35" i="825" s="1"/>
  <c r="C36" i="825" s="1"/>
  <c r="C37" i="825" s="1"/>
  <c r="C38" i="825" s="1"/>
  <c r="D26" i="741"/>
  <c r="D27" i="741" s="1"/>
  <c r="D28" i="741" s="1"/>
  <c r="D29" i="741" s="1"/>
  <c r="D30" i="741" s="1"/>
  <c r="D31" i="741" s="1"/>
  <c r="D32" i="741" s="1"/>
  <c r="D33" i="741" s="1"/>
  <c r="D34" i="741" s="1"/>
  <c r="D35" i="741" s="1"/>
  <c r="D36" i="741" s="1"/>
  <c r="D37" i="741" s="1"/>
  <c r="D38" i="741" s="1"/>
  <c r="C27" i="741"/>
  <c r="C28" i="741" s="1"/>
  <c r="C29" i="741" s="1"/>
  <c r="C30" i="741" s="1"/>
  <c r="C31" i="741" s="1"/>
  <c r="C32" i="741" s="1"/>
  <c r="C33" i="741" s="1"/>
  <c r="C34" i="741" s="1"/>
  <c r="C35" i="741" s="1"/>
  <c r="C36" i="741" s="1"/>
  <c r="C37" i="741" s="1"/>
  <c r="C38" i="741" s="1"/>
  <c r="C27" i="745"/>
  <c r="C28" i="745" s="1"/>
  <c r="C29" i="745" s="1"/>
  <c r="C30" i="745" s="1"/>
  <c r="C31" i="745" s="1"/>
  <c r="C32" i="745" s="1"/>
  <c r="C33" i="745" s="1"/>
  <c r="C34" i="745" s="1"/>
  <c r="C35" i="745" s="1"/>
  <c r="C36" i="745" s="1"/>
  <c r="C37" i="745" s="1"/>
  <c r="C38" i="745" s="1"/>
  <c r="D26" i="745"/>
  <c r="D27" i="745" s="1"/>
  <c r="D28" i="745" s="1"/>
  <c r="D29" i="745" s="1"/>
  <c r="D30" i="745" s="1"/>
  <c r="D31" i="745" s="1"/>
  <c r="D32" i="745" s="1"/>
  <c r="D33" i="745" s="1"/>
  <c r="D34" i="745" s="1"/>
  <c r="D35" i="745" s="1"/>
  <c r="D36" i="745" s="1"/>
  <c r="D37" i="745" s="1"/>
  <c r="D38" i="745" s="1"/>
  <c r="C27" i="749"/>
  <c r="C28" i="749" s="1"/>
  <c r="C29" i="749" s="1"/>
  <c r="C30" i="749" s="1"/>
  <c r="C31" i="749" s="1"/>
  <c r="C32" i="749" s="1"/>
  <c r="C33" i="749" s="1"/>
  <c r="C34" i="749" s="1"/>
  <c r="C35" i="749" s="1"/>
  <c r="C36" i="749" s="1"/>
  <c r="C37" i="749" s="1"/>
  <c r="C38" i="749" s="1"/>
  <c r="D26" i="749"/>
  <c r="D27" i="749" s="1"/>
  <c r="D28" i="749" s="1"/>
  <c r="D29" i="749" s="1"/>
  <c r="D30" i="749" s="1"/>
  <c r="D31" i="749" s="1"/>
  <c r="D32" i="749" s="1"/>
  <c r="D33" i="749" s="1"/>
  <c r="D34" i="749" s="1"/>
  <c r="D35" i="749" s="1"/>
  <c r="D36" i="749" s="1"/>
  <c r="D37" i="749" s="1"/>
  <c r="D38" i="749" s="1"/>
  <c r="C27" i="753"/>
  <c r="C28" i="753" s="1"/>
  <c r="C29" i="753" s="1"/>
  <c r="C30" i="753" s="1"/>
  <c r="C31" i="753" s="1"/>
  <c r="C32" i="753" s="1"/>
  <c r="C33" i="753" s="1"/>
  <c r="C34" i="753" s="1"/>
  <c r="C35" i="753" s="1"/>
  <c r="C36" i="753" s="1"/>
  <c r="C37" i="753" s="1"/>
  <c r="C38" i="753" s="1"/>
  <c r="D26" i="753"/>
  <c r="D27" i="753" s="1"/>
  <c r="D28" i="753" s="1"/>
  <c r="D29" i="753" s="1"/>
  <c r="D30" i="753" s="1"/>
  <c r="D31" i="753" s="1"/>
  <c r="D32" i="753" s="1"/>
  <c r="D33" i="753" s="1"/>
  <c r="D34" i="753" s="1"/>
  <c r="D35" i="753" s="1"/>
  <c r="D36" i="753" s="1"/>
  <c r="D37" i="753" s="1"/>
  <c r="D38" i="753" s="1"/>
  <c r="C27" i="774"/>
  <c r="C28" i="774" s="1"/>
  <c r="C29" i="774" s="1"/>
  <c r="C30" i="774" s="1"/>
  <c r="C31" i="774" s="1"/>
  <c r="C32" i="774" s="1"/>
  <c r="C33" i="774" s="1"/>
  <c r="C34" i="774" s="1"/>
  <c r="C35" i="774" s="1"/>
  <c r="C36" i="774" s="1"/>
  <c r="C37" i="774" s="1"/>
  <c r="C38" i="774" s="1"/>
  <c r="D26" i="774"/>
  <c r="D27" i="774" s="1"/>
  <c r="D28" i="774" s="1"/>
  <c r="D29" i="774" s="1"/>
  <c r="D30" i="774" s="1"/>
  <c r="D31" i="774" s="1"/>
  <c r="D32" i="774" s="1"/>
  <c r="D33" i="774" s="1"/>
  <c r="D34" i="774" s="1"/>
  <c r="D35" i="774" s="1"/>
  <c r="D36" i="774" s="1"/>
  <c r="D37" i="774" s="1"/>
  <c r="D38" i="774" s="1"/>
  <c r="C27" i="728"/>
  <c r="C28" i="728" s="1"/>
  <c r="C29" i="728" s="1"/>
  <c r="C30" i="728" s="1"/>
  <c r="C31" i="728" s="1"/>
  <c r="C32" i="728" s="1"/>
  <c r="C33" i="728" s="1"/>
  <c r="C34" i="728" s="1"/>
  <c r="C35" i="728" s="1"/>
  <c r="C36" i="728" s="1"/>
  <c r="C37" i="728" s="1"/>
  <c r="C38" i="728" s="1"/>
  <c r="D26" i="728"/>
  <c r="D27" i="728" s="1"/>
  <c r="D28" i="728" s="1"/>
  <c r="D29" i="728" s="1"/>
  <c r="D30" i="728" s="1"/>
  <c r="D31" i="728" s="1"/>
  <c r="D32" i="728" s="1"/>
  <c r="D33" i="728" s="1"/>
  <c r="D34" i="728" s="1"/>
  <c r="D35" i="728" s="1"/>
  <c r="D36" i="728" s="1"/>
  <c r="D37" i="728" s="1"/>
  <c r="D38" i="728" s="1"/>
  <c r="C27" i="732"/>
  <c r="C28" i="732" s="1"/>
  <c r="C29" i="732" s="1"/>
  <c r="C30" i="732" s="1"/>
  <c r="C31" i="732" s="1"/>
  <c r="C32" i="732" s="1"/>
  <c r="C33" i="732" s="1"/>
  <c r="C34" i="732" s="1"/>
  <c r="C35" i="732" s="1"/>
  <c r="C36" i="732" s="1"/>
  <c r="C37" i="732" s="1"/>
  <c r="C38" i="732" s="1"/>
  <c r="D26" i="732"/>
  <c r="D27" i="732" s="1"/>
  <c r="D28" i="732" s="1"/>
  <c r="D29" i="732" s="1"/>
  <c r="D30" i="732" s="1"/>
  <c r="D31" i="732" s="1"/>
  <c r="D32" i="732" s="1"/>
  <c r="D33" i="732" s="1"/>
  <c r="D34" i="732" s="1"/>
  <c r="D35" i="732" s="1"/>
  <c r="D36" i="732" s="1"/>
  <c r="D37" i="732" s="1"/>
  <c r="D38" i="732" s="1"/>
  <c r="C27" i="737"/>
  <c r="C28" i="737" s="1"/>
  <c r="C29" i="737" s="1"/>
  <c r="C30" i="737" s="1"/>
  <c r="C31" i="737" s="1"/>
  <c r="C32" i="737" s="1"/>
  <c r="C33" i="737" s="1"/>
  <c r="C34" i="737" s="1"/>
  <c r="C35" i="737" s="1"/>
  <c r="C36" i="737" s="1"/>
  <c r="C37" i="737" s="1"/>
  <c r="C38" i="737" s="1"/>
  <c r="D26" i="737"/>
  <c r="D27" i="737" s="1"/>
  <c r="D28" i="737" s="1"/>
  <c r="D29" i="737" s="1"/>
  <c r="D30" i="737" s="1"/>
  <c r="D31" i="737" s="1"/>
  <c r="D32" i="737" s="1"/>
  <c r="D33" i="737" s="1"/>
  <c r="D34" i="737" s="1"/>
  <c r="D35" i="737" s="1"/>
  <c r="D36" i="737" s="1"/>
  <c r="D37" i="737" s="1"/>
  <c r="D38" i="737" s="1"/>
  <c r="C27" i="808"/>
  <c r="C28" i="808" s="1"/>
  <c r="C29" i="808" s="1"/>
  <c r="C30" i="808" s="1"/>
  <c r="C31" i="808" s="1"/>
  <c r="C32" i="808" s="1"/>
  <c r="C33" i="808" s="1"/>
  <c r="C34" i="808" s="1"/>
  <c r="C35" i="808" s="1"/>
  <c r="C36" i="808" s="1"/>
  <c r="C37" i="808" s="1"/>
  <c r="C38" i="808" s="1"/>
  <c r="D26" i="808"/>
  <c r="D27" i="808" s="1"/>
  <c r="D28" i="808" s="1"/>
  <c r="D29" i="808" s="1"/>
  <c r="D30" i="808" s="1"/>
  <c r="D31" i="808" s="1"/>
  <c r="D32" i="808" s="1"/>
  <c r="D33" i="808" s="1"/>
  <c r="D34" i="808" s="1"/>
  <c r="D35" i="808" s="1"/>
  <c r="D36" i="808" s="1"/>
  <c r="D37" i="808" s="1"/>
  <c r="D38" i="808" s="1"/>
  <c r="C27" i="812"/>
  <c r="C28" i="812" s="1"/>
  <c r="C29" i="812" s="1"/>
  <c r="C30" i="812" s="1"/>
  <c r="C31" i="812" s="1"/>
  <c r="C32" i="812" s="1"/>
  <c r="C33" i="812" s="1"/>
  <c r="C34" i="812" s="1"/>
  <c r="C35" i="812" s="1"/>
  <c r="C36" i="812" s="1"/>
  <c r="C37" i="812" s="1"/>
  <c r="C38" i="812" s="1"/>
  <c r="D26" i="812"/>
  <c r="D27" i="812" s="1"/>
  <c r="D28" i="812" s="1"/>
  <c r="D29" i="812" s="1"/>
  <c r="D30" i="812" s="1"/>
  <c r="D31" i="812" s="1"/>
  <c r="D32" i="812" s="1"/>
  <c r="D33" i="812" s="1"/>
  <c r="D34" i="812" s="1"/>
  <c r="D35" i="812" s="1"/>
  <c r="D36" i="812" s="1"/>
  <c r="D37" i="812" s="1"/>
  <c r="D38" i="812" s="1"/>
  <c r="C27" i="816"/>
  <c r="C28" i="816" s="1"/>
  <c r="C29" i="816" s="1"/>
  <c r="C30" i="816" s="1"/>
  <c r="C31" i="816" s="1"/>
  <c r="C32" i="816" s="1"/>
  <c r="C33" i="816" s="1"/>
  <c r="C34" i="816" s="1"/>
  <c r="C35" i="816" s="1"/>
  <c r="C36" i="816" s="1"/>
  <c r="C37" i="816" s="1"/>
  <c r="C38" i="816" s="1"/>
  <c r="D26" i="816"/>
  <c r="D27" i="816" s="1"/>
  <c r="D28" i="816" s="1"/>
  <c r="D29" i="816" s="1"/>
  <c r="D30" i="816" s="1"/>
  <c r="D31" i="816" s="1"/>
  <c r="D32" i="816" s="1"/>
  <c r="D33" i="816" s="1"/>
  <c r="D34" i="816" s="1"/>
  <c r="D35" i="816" s="1"/>
  <c r="D36" i="816" s="1"/>
  <c r="D37" i="816" s="1"/>
  <c r="D38" i="816" s="1"/>
  <c r="C27" i="756"/>
  <c r="C28" i="756" s="1"/>
  <c r="C29" i="756" s="1"/>
  <c r="C30" i="756" s="1"/>
  <c r="C31" i="756" s="1"/>
  <c r="C32" i="756" s="1"/>
  <c r="C33" i="756" s="1"/>
  <c r="C34" i="756" s="1"/>
  <c r="C35" i="756" s="1"/>
  <c r="C36" i="756" s="1"/>
  <c r="C37" i="756" s="1"/>
  <c r="C38" i="756" s="1"/>
  <c r="D26" i="756"/>
  <c r="D27" i="756" s="1"/>
  <c r="D28" i="756" s="1"/>
  <c r="D29" i="756" s="1"/>
  <c r="D30" i="756" s="1"/>
  <c r="D31" i="756" s="1"/>
  <c r="D32" i="756" s="1"/>
  <c r="D33" i="756" s="1"/>
  <c r="D34" i="756" s="1"/>
  <c r="D35" i="756" s="1"/>
  <c r="D36" i="756" s="1"/>
  <c r="D37" i="756" s="1"/>
  <c r="D38" i="756" s="1"/>
  <c r="D26" i="764"/>
  <c r="D27" i="764" s="1"/>
  <c r="D28" i="764" s="1"/>
  <c r="D29" i="764" s="1"/>
  <c r="D30" i="764" s="1"/>
  <c r="D31" i="764" s="1"/>
  <c r="D32" i="764" s="1"/>
  <c r="D33" i="764" s="1"/>
  <c r="D34" i="764" s="1"/>
  <c r="D35" i="764" s="1"/>
  <c r="D36" i="764" s="1"/>
  <c r="D37" i="764" s="1"/>
  <c r="D38" i="764" s="1"/>
  <c r="C27" i="764"/>
  <c r="C28" i="764" s="1"/>
  <c r="C29" i="764" s="1"/>
  <c r="C30" i="764" s="1"/>
  <c r="C31" i="764" s="1"/>
  <c r="C32" i="764" s="1"/>
  <c r="C33" i="764" s="1"/>
  <c r="C34" i="764" s="1"/>
  <c r="C35" i="764" s="1"/>
  <c r="C36" i="764" s="1"/>
  <c r="C37" i="764" s="1"/>
  <c r="C38" i="764" s="1"/>
  <c r="D26" i="772"/>
  <c r="D27" i="772" s="1"/>
  <c r="D28" i="772" s="1"/>
  <c r="D29" i="772" s="1"/>
  <c r="D30" i="772" s="1"/>
  <c r="D31" i="772" s="1"/>
  <c r="D32" i="772" s="1"/>
  <c r="D33" i="772" s="1"/>
  <c r="D34" i="772" s="1"/>
  <c r="D35" i="772" s="1"/>
  <c r="D36" i="772" s="1"/>
  <c r="D37" i="772" s="1"/>
  <c r="D38" i="772" s="1"/>
  <c r="C27" i="772"/>
  <c r="C28" i="772" s="1"/>
  <c r="C29" i="772" s="1"/>
  <c r="C30" i="772" s="1"/>
  <c r="C31" i="772" s="1"/>
  <c r="C32" i="772" s="1"/>
  <c r="C33" i="772" s="1"/>
  <c r="C34" i="772" s="1"/>
  <c r="C35" i="772" s="1"/>
  <c r="C36" i="772" s="1"/>
  <c r="C37" i="772" s="1"/>
  <c r="C38" i="772" s="1"/>
  <c r="C27" i="776"/>
  <c r="C28" i="776" s="1"/>
  <c r="C29" i="776" s="1"/>
  <c r="C30" i="776" s="1"/>
  <c r="C31" i="776" s="1"/>
  <c r="C32" i="776" s="1"/>
  <c r="C33" i="776" s="1"/>
  <c r="C34" i="776" s="1"/>
  <c r="C35" i="776" s="1"/>
  <c r="C36" i="776" s="1"/>
  <c r="C37" i="776" s="1"/>
  <c r="C38" i="776" s="1"/>
  <c r="D26" i="776"/>
  <c r="D27" i="776" s="1"/>
  <c r="D28" i="776" s="1"/>
  <c r="D29" i="776" s="1"/>
  <c r="D30" i="776" s="1"/>
  <c r="D31" i="776" s="1"/>
  <c r="D32" i="776" s="1"/>
  <c r="D33" i="776" s="1"/>
  <c r="D34" i="776" s="1"/>
  <c r="D35" i="776" s="1"/>
  <c r="D36" i="776" s="1"/>
  <c r="D37" i="776" s="1"/>
  <c r="D38" i="776" s="1"/>
  <c r="C27" i="788"/>
  <c r="C28" i="788" s="1"/>
  <c r="C29" i="788" s="1"/>
  <c r="C30" i="788" s="1"/>
  <c r="C31" i="788" s="1"/>
  <c r="C32" i="788" s="1"/>
  <c r="C33" i="788" s="1"/>
  <c r="C34" i="788" s="1"/>
  <c r="C35" i="788" s="1"/>
  <c r="C36" i="788" s="1"/>
  <c r="C37" i="788" s="1"/>
  <c r="C38" i="788" s="1"/>
  <c r="D26" i="788"/>
  <c r="D27" i="788" s="1"/>
  <c r="D28" i="788" s="1"/>
  <c r="D29" i="788" s="1"/>
  <c r="D30" i="788" s="1"/>
  <c r="D31" i="788" s="1"/>
  <c r="D32" i="788" s="1"/>
  <c r="D33" i="788" s="1"/>
  <c r="D34" i="788" s="1"/>
  <c r="D35" i="788" s="1"/>
  <c r="D36" i="788" s="1"/>
  <c r="D37" i="788" s="1"/>
  <c r="D38" i="788" s="1"/>
  <c r="C27" i="792"/>
  <c r="C28" i="792" s="1"/>
  <c r="C29" i="792" s="1"/>
  <c r="C30" i="792" s="1"/>
  <c r="C31" i="792" s="1"/>
  <c r="C32" i="792" s="1"/>
  <c r="C33" i="792" s="1"/>
  <c r="C34" i="792" s="1"/>
  <c r="C35" i="792" s="1"/>
  <c r="C36" i="792" s="1"/>
  <c r="C37" i="792" s="1"/>
  <c r="C38" i="792" s="1"/>
  <c r="D26" i="792"/>
  <c r="D27" i="792" s="1"/>
  <c r="D28" i="792" s="1"/>
  <c r="D29" i="792" s="1"/>
  <c r="D30" i="792" s="1"/>
  <c r="D31" i="792" s="1"/>
  <c r="D32" i="792" s="1"/>
  <c r="D33" i="792" s="1"/>
  <c r="D34" i="792" s="1"/>
  <c r="D35" i="792" s="1"/>
  <c r="D36" i="792" s="1"/>
  <c r="D37" i="792" s="1"/>
  <c r="D38" i="792" s="1"/>
  <c r="C27" i="796"/>
  <c r="C28" i="796" s="1"/>
  <c r="C29" i="796" s="1"/>
  <c r="C30" i="796" s="1"/>
  <c r="C31" i="796" s="1"/>
  <c r="C32" i="796" s="1"/>
  <c r="C33" i="796" s="1"/>
  <c r="C34" i="796" s="1"/>
  <c r="C35" i="796" s="1"/>
  <c r="C36" i="796" s="1"/>
  <c r="C37" i="796" s="1"/>
  <c r="C38" i="796" s="1"/>
  <c r="D26" i="796"/>
  <c r="D27" i="796" s="1"/>
  <c r="D28" i="796" s="1"/>
  <c r="D29" i="796" s="1"/>
  <c r="D30" i="796" s="1"/>
  <c r="D31" i="796" s="1"/>
  <c r="D32" i="796" s="1"/>
  <c r="D33" i="796" s="1"/>
  <c r="D34" i="796" s="1"/>
  <c r="D35" i="796" s="1"/>
  <c r="D36" i="796" s="1"/>
  <c r="D37" i="796" s="1"/>
  <c r="D38" i="796" s="1"/>
  <c r="C27" i="720"/>
  <c r="C28" i="720" s="1"/>
  <c r="C29" i="720" s="1"/>
  <c r="C30" i="720" s="1"/>
  <c r="C31" i="720" s="1"/>
  <c r="C32" i="720" s="1"/>
  <c r="C33" i="720" s="1"/>
  <c r="C34" i="720" s="1"/>
  <c r="C35" i="720" s="1"/>
  <c r="C36" i="720" s="1"/>
  <c r="C37" i="720" s="1"/>
  <c r="C38" i="720" s="1"/>
  <c r="D26" i="720"/>
  <c r="D27" i="720" s="1"/>
  <c r="D28" i="720" s="1"/>
  <c r="D29" i="720" s="1"/>
  <c r="D30" i="720" s="1"/>
  <c r="D31" i="720" s="1"/>
  <c r="D32" i="720" s="1"/>
  <c r="D33" i="720" s="1"/>
  <c r="D34" i="720" s="1"/>
  <c r="D35" i="720" s="1"/>
  <c r="D36" i="720" s="1"/>
  <c r="D37" i="720" s="1"/>
  <c r="D38" i="720" s="1"/>
  <c r="C27" i="724"/>
  <c r="C28" i="724" s="1"/>
  <c r="C29" i="724" s="1"/>
  <c r="C30" i="724" s="1"/>
  <c r="C31" i="724" s="1"/>
  <c r="C32" i="724" s="1"/>
  <c r="C33" i="724" s="1"/>
  <c r="C34" i="724" s="1"/>
  <c r="C35" i="724" s="1"/>
  <c r="C36" i="724" s="1"/>
  <c r="C37" i="724" s="1"/>
  <c r="C38" i="724" s="1"/>
  <c r="D26" i="724"/>
  <c r="D27" i="724" s="1"/>
  <c r="D28" i="724" s="1"/>
  <c r="D29" i="724" s="1"/>
  <c r="D30" i="724" s="1"/>
  <c r="D31" i="724" s="1"/>
  <c r="D32" i="724" s="1"/>
  <c r="D33" i="724" s="1"/>
  <c r="D34" i="724" s="1"/>
  <c r="D35" i="724" s="1"/>
  <c r="D36" i="724" s="1"/>
  <c r="D37" i="724" s="1"/>
  <c r="D38" i="724" s="1"/>
  <c r="C27" i="752"/>
  <c r="C28" i="752" s="1"/>
  <c r="C29" i="752" s="1"/>
  <c r="C30" i="752" s="1"/>
  <c r="C31" i="752" s="1"/>
  <c r="C32" i="752" s="1"/>
  <c r="C33" i="752" s="1"/>
  <c r="C34" i="752" s="1"/>
  <c r="C35" i="752" s="1"/>
  <c r="C36" i="752" s="1"/>
  <c r="C37" i="752" s="1"/>
  <c r="C38" i="752" s="1"/>
  <c r="D26" i="752"/>
  <c r="D27" i="752" s="1"/>
  <c r="D28" i="752" s="1"/>
  <c r="D29" i="752" s="1"/>
  <c r="D30" i="752" s="1"/>
  <c r="D31" i="752" s="1"/>
  <c r="D32" i="752" s="1"/>
  <c r="D33" i="752" s="1"/>
  <c r="D34" i="752" s="1"/>
  <c r="D35" i="752" s="1"/>
  <c r="D36" i="752" s="1"/>
  <c r="D37" i="752" s="1"/>
  <c r="D38" i="752" s="1"/>
  <c r="C27" i="722"/>
  <c r="C28" i="722" s="1"/>
  <c r="C29" i="722" s="1"/>
  <c r="C30" i="722" s="1"/>
  <c r="C31" i="722" s="1"/>
  <c r="C32" i="722" s="1"/>
  <c r="C33" i="722" s="1"/>
  <c r="C34" i="722" s="1"/>
  <c r="C35" i="722" s="1"/>
  <c r="C36" i="722" s="1"/>
  <c r="C37" i="722" s="1"/>
  <c r="C38" i="722" s="1"/>
  <c r="D26" i="722"/>
  <c r="D27" i="722" s="1"/>
  <c r="D28" i="722" s="1"/>
  <c r="D29" i="722" s="1"/>
  <c r="D30" i="722" s="1"/>
  <c r="D31" i="722" s="1"/>
  <c r="D32" i="722" s="1"/>
  <c r="D33" i="722" s="1"/>
  <c r="D34" i="722" s="1"/>
  <c r="D35" i="722" s="1"/>
  <c r="D36" i="722" s="1"/>
  <c r="D37" i="722" s="1"/>
  <c r="D38" i="722" s="1"/>
  <c r="D26" i="731"/>
  <c r="D27" i="731" s="1"/>
  <c r="D28" i="731" s="1"/>
  <c r="D29" i="731" s="1"/>
  <c r="D30" i="731" s="1"/>
  <c r="D31" i="731" s="1"/>
  <c r="D32" i="731" s="1"/>
  <c r="D33" i="731" s="1"/>
  <c r="D34" i="731" s="1"/>
  <c r="D35" i="731" s="1"/>
  <c r="D36" i="731" s="1"/>
  <c r="D37" i="731" s="1"/>
  <c r="D38" i="731" s="1"/>
  <c r="C27" i="731"/>
  <c r="C28" i="731" s="1"/>
  <c r="C29" i="731" s="1"/>
  <c r="C30" i="731" s="1"/>
  <c r="C31" i="731" s="1"/>
  <c r="C32" i="731" s="1"/>
  <c r="C33" i="731" s="1"/>
  <c r="C34" i="731" s="1"/>
  <c r="C35" i="731" s="1"/>
  <c r="C36" i="731" s="1"/>
  <c r="C37" i="731" s="1"/>
  <c r="C38" i="731" s="1"/>
  <c r="C27" i="740"/>
  <c r="C28" i="740" s="1"/>
  <c r="C29" i="740" s="1"/>
  <c r="C30" i="740" s="1"/>
  <c r="C31" i="740" s="1"/>
  <c r="C32" i="740" s="1"/>
  <c r="C33" i="740" s="1"/>
  <c r="C34" i="740" s="1"/>
  <c r="C35" i="740" s="1"/>
  <c r="C36" i="740" s="1"/>
  <c r="C37" i="740" s="1"/>
  <c r="C38" i="740" s="1"/>
  <c r="D26" i="740"/>
  <c r="D27" i="740" s="1"/>
  <c r="D28" i="740" s="1"/>
  <c r="D29" i="740" s="1"/>
  <c r="D30" i="740" s="1"/>
  <c r="D31" i="740" s="1"/>
  <c r="D32" i="740" s="1"/>
  <c r="D33" i="740" s="1"/>
  <c r="D34" i="740" s="1"/>
  <c r="D35" i="740" s="1"/>
  <c r="D36" i="740" s="1"/>
  <c r="D37" i="740" s="1"/>
  <c r="D38" i="740" s="1"/>
  <c r="D26" i="807"/>
  <c r="D27" i="807" s="1"/>
  <c r="D28" i="807" s="1"/>
  <c r="D29" i="807" s="1"/>
  <c r="D30" i="807" s="1"/>
  <c r="D31" i="807" s="1"/>
  <c r="D32" i="807" s="1"/>
  <c r="D33" i="807" s="1"/>
  <c r="D34" i="807" s="1"/>
  <c r="D35" i="807" s="1"/>
  <c r="D36" i="807" s="1"/>
  <c r="D37" i="807" s="1"/>
  <c r="D38" i="807" s="1"/>
  <c r="C27" i="807"/>
  <c r="C28" i="807" s="1"/>
  <c r="C29" i="807" s="1"/>
  <c r="C30" i="807" s="1"/>
  <c r="C31" i="807" s="1"/>
  <c r="C32" i="807" s="1"/>
  <c r="C33" i="807" s="1"/>
  <c r="C34" i="807" s="1"/>
  <c r="C35" i="807" s="1"/>
  <c r="C36" i="807" s="1"/>
  <c r="C37" i="807" s="1"/>
  <c r="C38" i="807" s="1"/>
  <c r="D26" i="723"/>
  <c r="D27" i="723" s="1"/>
  <c r="D28" i="723" s="1"/>
  <c r="D29" i="723" s="1"/>
  <c r="D30" i="723" s="1"/>
  <c r="D31" i="723" s="1"/>
  <c r="D32" i="723" s="1"/>
  <c r="D33" i="723" s="1"/>
  <c r="D34" i="723" s="1"/>
  <c r="D35" i="723" s="1"/>
  <c r="D36" i="723" s="1"/>
  <c r="D37" i="723" s="1"/>
  <c r="D38" i="723" s="1"/>
  <c r="C27" i="723"/>
  <c r="C28" i="723" s="1"/>
  <c r="C29" i="723" s="1"/>
  <c r="C30" i="723" s="1"/>
  <c r="C31" i="723" s="1"/>
  <c r="C32" i="723" s="1"/>
  <c r="C33" i="723" s="1"/>
  <c r="C34" i="723" s="1"/>
  <c r="C35" i="723" s="1"/>
  <c r="C36" i="723" s="1"/>
  <c r="C37" i="723" s="1"/>
  <c r="C38" i="723" s="1"/>
  <c r="C27" i="763"/>
  <c r="C28" i="763" s="1"/>
  <c r="C29" i="763" s="1"/>
  <c r="C30" i="763" s="1"/>
  <c r="C31" i="763" s="1"/>
  <c r="C32" i="763" s="1"/>
  <c r="C33" i="763" s="1"/>
  <c r="C34" i="763" s="1"/>
  <c r="C35" i="763" s="1"/>
  <c r="C36" i="763" s="1"/>
  <c r="C37" i="763" s="1"/>
  <c r="C38" i="763" s="1"/>
  <c r="D26" i="763"/>
  <c r="D27" i="763" s="1"/>
  <c r="D28" i="763" s="1"/>
  <c r="D29" i="763" s="1"/>
  <c r="D30" i="763" s="1"/>
  <c r="D31" i="763" s="1"/>
  <c r="D32" i="763" s="1"/>
  <c r="D33" i="763" s="1"/>
  <c r="D34" i="763" s="1"/>
  <c r="D35" i="763" s="1"/>
  <c r="D36" i="763" s="1"/>
  <c r="D37" i="763" s="1"/>
  <c r="D38" i="763" s="1"/>
  <c r="C27" i="767"/>
  <c r="C28" i="767" s="1"/>
  <c r="C29" i="767" s="1"/>
  <c r="C30" i="767" s="1"/>
  <c r="C31" i="767" s="1"/>
  <c r="C32" i="767" s="1"/>
  <c r="C33" i="767" s="1"/>
  <c r="C34" i="767" s="1"/>
  <c r="C35" i="767" s="1"/>
  <c r="C36" i="767" s="1"/>
  <c r="C37" i="767" s="1"/>
  <c r="C38" i="767" s="1"/>
  <c r="D26" i="767"/>
  <c r="D27" i="767" s="1"/>
  <c r="D28" i="767" s="1"/>
  <c r="D29" i="767" s="1"/>
  <c r="D30" i="767" s="1"/>
  <c r="D31" i="767" s="1"/>
  <c r="D32" i="767" s="1"/>
  <c r="D33" i="767" s="1"/>
  <c r="D34" i="767" s="1"/>
  <c r="D35" i="767" s="1"/>
  <c r="D36" i="767" s="1"/>
  <c r="D37" i="767" s="1"/>
  <c r="D38" i="767" s="1"/>
  <c r="C27" i="783"/>
  <c r="C28" i="783" s="1"/>
  <c r="C29" i="783" s="1"/>
  <c r="C30" i="783" s="1"/>
  <c r="C31" i="783" s="1"/>
  <c r="C32" i="783" s="1"/>
  <c r="C33" i="783" s="1"/>
  <c r="C34" i="783" s="1"/>
  <c r="C35" i="783" s="1"/>
  <c r="C36" i="783" s="1"/>
  <c r="C37" i="783" s="1"/>
  <c r="C38" i="783" s="1"/>
  <c r="D26" i="783"/>
  <c r="D27" i="783" s="1"/>
  <c r="D28" i="783" s="1"/>
  <c r="D29" i="783" s="1"/>
  <c r="D30" i="783" s="1"/>
  <c r="D31" i="783" s="1"/>
  <c r="D32" i="783" s="1"/>
  <c r="D33" i="783" s="1"/>
  <c r="D34" i="783" s="1"/>
  <c r="D35" i="783" s="1"/>
  <c r="D36" i="783" s="1"/>
  <c r="D37" i="783" s="1"/>
  <c r="D38" i="783" s="1"/>
  <c r="C27" i="791"/>
  <c r="C28" i="791" s="1"/>
  <c r="C29" i="791" s="1"/>
  <c r="C30" i="791" s="1"/>
  <c r="C31" i="791" s="1"/>
  <c r="C32" i="791" s="1"/>
  <c r="C33" i="791" s="1"/>
  <c r="C34" i="791" s="1"/>
  <c r="C35" i="791" s="1"/>
  <c r="C36" i="791" s="1"/>
  <c r="C37" i="791" s="1"/>
  <c r="C38" i="791" s="1"/>
  <c r="D26" i="791"/>
  <c r="D27" i="791" s="1"/>
  <c r="D28" i="791" s="1"/>
  <c r="D29" i="791" s="1"/>
  <c r="D30" i="791" s="1"/>
  <c r="D31" i="791" s="1"/>
  <c r="D32" i="791" s="1"/>
  <c r="D33" i="791" s="1"/>
  <c r="D34" i="791" s="1"/>
  <c r="D35" i="791" s="1"/>
  <c r="D36" i="791" s="1"/>
  <c r="D37" i="791" s="1"/>
  <c r="D38" i="791" s="1"/>
  <c r="C27" i="795"/>
  <c r="C28" i="795" s="1"/>
  <c r="C29" i="795" s="1"/>
  <c r="C30" i="795" s="1"/>
  <c r="C31" i="795" s="1"/>
  <c r="C32" i="795" s="1"/>
  <c r="C33" i="795" s="1"/>
  <c r="C34" i="795" s="1"/>
  <c r="C35" i="795" s="1"/>
  <c r="C36" i="795" s="1"/>
  <c r="C37" i="795" s="1"/>
  <c r="C38" i="795" s="1"/>
  <c r="D26" i="795"/>
  <c r="D27" i="795" s="1"/>
  <c r="D28" i="795" s="1"/>
  <c r="D29" i="795" s="1"/>
  <c r="D30" i="795" s="1"/>
  <c r="D31" i="795" s="1"/>
  <c r="D32" i="795" s="1"/>
  <c r="D33" i="795" s="1"/>
  <c r="D34" i="795" s="1"/>
  <c r="D35" i="795" s="1"/>
  <c r="D36" i="795" s="1"/>
  <c r="D37" i="795" s="1"/>
  <c r="D38" i="795" s="1"/>
  <c r="C27" i="715"/>
  <c r="C28" i="715" s="1"/>
  <c r="C29" i="715" s="1"/>
  <c r="C30" i="715" s="1"/>
  <c r="C31" i="715" s="1"/>
  <c r="C32" i="715" s="1"/>
  <c r="C33" i="715" s="1"/>
  <c r="C34" i="715" s="1"/>
  <c r="C35" i="715" s="1"/>
  <c r="C36" i="715" s="1"/>
  <c r="C37" i="715" s="1"/>
  <c r="C38" i="715" s="1"/>
  <c r="D26" i="715"/>
  <c r="D27" i="715" s="1"/>
  <c r="D28" i="715" s="1"/>
  <c r="D29" i="715" s="1"/>
  <c r="D30" i="715" s="1"/>
  <c r="D31" i="715" s="1"/>
  <c r="D32" i="715" s="1"/>
  <c r="D33" i="715" s="1"/>
  <c r="D34" i="715" s="1"/>
  <c r="D35" i="715" s="1"/>
  <c r="D36" i="715" s="1"/>
  <c r="D37" i="715" s="1"/>
  <c r="D38" i="715" s="1"/>
  <c r="D26" i="719"/>
  <c r="D27" i="719" s="1"/>
  <c r="D28" i="719" s="1"/>
  <c r="D29" i="719" s="1"/>
  <c r="D30" i="719" s="1"/>
  <c r="D31" i="719" s="1"/>
  <c r="D32" i="719" s="1"/>
  <c r="D33" i="719" s="1"/>
  <c r="D34" i="719" s="1"/>
  <c r="D35" i="719" s="1"/>
  <c r="D36" i="719" s="1"/>
  <c r="D37" i="719" s="1"/>
  <c r="D38" i="719" s="1"/>
  <c r="C27" i="719"/>
  <c r="C28" i="719" s="1"/>
  <c r="C29" i="719" s="1"/>
  <c r="C30" i="719" s="1"/>
  <c r="C31" i="719" s="1"/>
  <c r="C32" i="719" s="1"/>
  <c r="C33" i="719" s="1"/>
  <c r="C34" i="719" s="1"/>
  <c r="C35" i="719" s="1"/>
  <c r="C36" i="719" s="1"/>
  <c r="C37" i="719" s="1"/>
  <c r="C38" i="719" s="1"/>
  <c r="C27" i="706"/>
  <c r="C28" i="706" s="1"/>
  <c r="C29" i="706" s="1"/>
  <c r="C30" i="706" s="1"/>
  <c r="C31" i="706" s="1"/>
  <c r="C32" i="706" s="1"/>
  <c r="C33" i="706" s="1"/>
  <c r="C34" i="706" s="1"/>
  <c r="C35" i="706" s="1"/>
  <c r="C36" i="706" s="1"/>
  <c r="C37" i="706" s="1"/>
  <c r="C38" i="706" s="1"/>
  <c r="D26" i="706"/>
  <c r="D27" i="706" s="1"/>
  <c r="D28" i="706" s="1"/>
  <c r="D29" i="706" s="1"/>
  <c r="D30" i="706" s="1"/>
  <c r="D31" i="706" s="1"/>
  <c r="D32" i="706" s="1"/>
  <c r="D33" i="706" s="1"/>
  <c r="D34" i="706" s="1"/>
  <c r="D35" i="706" s="1"/>
  <c r="D36" i="706" s="1"/>
  <c r="D37" i="706" s="1"/>
  <c r="D38" i="706" s="1"/>
  <c r="D26" i="711"/>
  <c r="D27" i="711" s="1"/>
  <c r="D28" i="711" s="1"/>
  <c r="D29" i="711" s="1"/>
  <c r="D30" i="711" s="1"/>
  <c r="D31" i="711" s="1"/>
  <c r="D32" i="711" s="1"/>
  <c r="D33" i="711" s="1"/>
  <c r="D34" i="711" s="1"/>
  <c r="D35" i="711" s="1"/>
  <c r="D36" i="711" s="1"/>
  <c r="D37" i="711" s="1"/>
  <c r="D38" i="711" s="1"/>
  <c r="C27" i="711"/>
  <c r="C28" i="711" s="1"/>
  <c r="C29" i="711" s="1"/>
  <c r="C30" i="711" s="1"/>
  <c r="C31" i="711" s="1"/>
  <c r="C32" i="711" s="1"/>
  <c r="C33" i="711" s="1"/>
  <c r="C34" i="711" s="1"/>
  <c r="C35" i="711" s="1"/>
  <c r="C36" i="711" s="1"/>
  <c r="C37" i="711" s="1"/>
  <c r="C38" i="711" s="1"/>
  <c r="C27" i="743"/>
  <c r="C28" i="743" s="1"/>
  <c r="C29" i="743" s="1"/>
  <c r="C30" i="743" s="1"/>
  <c r="C31" i="743" s="1"/>
  <c r="C32" i="743" s="1"/>
  <c r="C33" i="743" s="1"/>
  <c r="C34" i="743" s="1"/>
  <c r="C35" i="743" s="1"/>
  <c r="C36" i="743" s="1"/>
  <c r="C37" i="743" s="1"/>
  <c r="C38" i="743" s="1"/>
  <c r="D26" i="743"/>
  <c r="D27" i="743" s="1"/>
  <c r="D28" i="743" s="1"/>
  <c r="D29" i="743" s="1"/>
  <c r="D30" i="743" s="1"/>
  <c r="D31" i="743" s="1"/>
  <c r="D32" i="743" s="1"/>
  <c r="D33" i="743" s="1"/>
  <c r="D34" i="743" s="1"/>
  <c r="D35" i="743" s="1"/>
  <c r="D36" i="743" s="1"/>
  <c r="D37" i="743" s="1"/>
  <c r="D38" i="743" s="1"/>
  <c r="D26" i="747"/>
  <c r="D27" i="747" s="1"/>
  <c r="D28" i="747" s="1"/>
  <c r="D29" i="747" s="1"/>
  <c r="D30" i="747" s="1"/>
  <c r="D31" i="747" s="1"/>
  <c r="D32" i="747" s="1"/>
  <c r="D33" i="747" s="1"/>
  <c r="D34" i="747" s="1"/>
  <c r="D35" i="747" s="1"/>
  <c r="D36" i="747" s="1"/>
  <c r="D37" i="747" s="1"/>
  <c r="D38" i="747" s="1"/>
  <c r="C27" i="747"/>
  <c r="C28" i="747" s="1"/>
  <c r="C29" i="747" s="1"/>
  <c r="C30" i="747" s="1"/>
  <c r="C31" i="747" s="1"/>
  <c r="C32" i="747" s="1"/>
  <c r="C33" i="747" s="1"/>
  <c r="C34" i="747" s="1"/>
  <c r="C35" i="747" s="1"/>
  <c r="C36" i="747" s="1"/>
  <c r="C37" i="747" s="1"/>
  <c r="C38" i="747" s="1"/>
  <c r="C27" i="751"/>
  <c r="C28" i="751" s="1"/>
  <c r="C29" i="751" s="1"/>
  <c r="C30" i="751" s="1"/>
  <c r="C31" i="751" s="1"/>
  <c r="C32" i="751" s="1"/>
  <c r="C33" i="751" s="1"/>
  <c r="C34" i="751" s="1"/>
  <c r="C35" i="751" s="1"/>
  <c r="C36" i="751" s="1"/>
  <c r="C37" i="751" s="1"/>
  <c r="C38" i="751" s="1"/>
  <c r="D26" i="751"/>
  <c r="D27" i="751" s="1"/>
  <c r="D28" i="751" s="1"/>
  <c r="D29" i="751" s="1"/>
  <c r="D30" i="751" s="1"/>
  <c r="D31" i="751" s="1"/>
  <c r="D32" i="751" s="1"/>
  <c r="D33" i="751" s="1"/>
  <c r="D34" i="751" s="1"/>
  <c r="D35" i="751" s="1"/>
  <c r="D36" i="751" s="1"/>
  <c r="D37" i="751" s="1"/>
  <c r="D38" i="751" s="1"/>
  <c r="C27" i="755"/>
  <c r="C28" i="755" s="1"/>
  <c r="C29" i="755" s="1"/>
  <c r="C30" i="755" s="1"/>
  <c r="C31" i="755" s="1"/>
  <c r="C32" i="755" s="1"/>
  <c r="C33" i="755" s="1"/>
  <c r="C34" i="755" s="1"/>
  <c r="C35" i="755" s="1"/>
  <c r="C36" i="755" s="1"/>
  <c r="C37" i="755" s="1"/>
  <c r="C38" i="755" s="1"/>
  <c r="D26" i="755"/>
  <c r="D27" i="755" s="1"/>
  <c r="D28" i="755" s="1"/>
  <c r="D29" i="755" s="1"/>
  <c r="D30" i="755" s="1"/>
  <c r="D31" i="755" s="1"/>
  <c r="D32" i="755" s="1"/>
  <c r="D33" i="755" s="1"/>
  <c r="D34" i="755" s="1"/>
  <c r="D35" i="755" s="1"/>
  <c r="D36" i="755" s="1"/>
  <c r="D37" i="755" s="1"/>
  <c r="D38" i="755" s="1"/>
  <c r="C27" i="766"/>
  <c r="C28" i="766" s="1"/>
  <c r="C29" i="766" s="1"/>
  <c r="C30" i="766" s="1"/>
  <c r="C31" i="766" s="1"/>
  <c r="C32" i="766" s="1"/>
  <c r="C33" i="766" s="1"/>
  <c r="C34" i="766" s="1"/>
  <c r="C35" i="766" s="1"/>
  <c r="C36" i="766" s="1"/>
  <c r="C37" i="766" s="1"/>
  <c r="C38" i="766" s="1"/>
  <c r="D26" i="766"/>
  <c r="D27" i="766" s="1"/>
  <c r="D28" i="766" s="1"/>
  <c r="D29" i="766" s="1"/>
  <c r="D30" i="766" s="1"/>
  <c r="D31" i="766" s="1"/>
  <c r="D32" i="766" s="1"/>
  <c r="D33" i="766" s="1"/>
  <c r="D34" i="766" s="1"/>
  <c r="D35" i="766" s="1"/>
  <c r="D36" i="766" s="1"/>
  <c r="D37" i="766" s="1"/>
  <c r="D38" i="766" s="1"/>
  <c r="C27" i="790"/>
  <c r="C28" i="790" s="1"/>
  <c r="C29" i="790" s="1"/>
  <c r="C30" i="790" s="1"/>
  <c r="C31" i="790" s="1"/>
  <c r="C32" i="790" s="1"/>
  <c r="C33" i="790" s="1"/>
  <c r="C34" i="790" s="1"/>
  <c r="C35" i="790" s="1"/>
  <c r="C36" i="790" s="1"/>
  <c r="C37" i="790" s="1"/>
  <c r="C38" i="790" s="1"/>
  <c r="D26" i="790"/>
  <c r="D27" i="790" s="1"/>
  <c r="D28" i="790" s="1"/>
  <c r="D29" i="790" s="1"/>
  <c r="D30" i="790" s="1"/>
  <c r="D31" i="790" s="1"/>
  <c r="D32" i="790" s="1"/>
  <c r="D33" i="790" s="1"/>
  <c r="D34" i="790" s="1"/>
  <c r="D35" i="790" s="1"/>
  <c r="D36" i="790" s="1"/>
  <c r="D37" i="790" s="1"/>
  <c r="D38" i="790" s="1"/>
  <c r="C27" i="730"/>
  <c r="C28" i="730" s="1"/>
  <c r="C29" i="730" s="1"/>
  <c r="C30" i="730" s="1"/>
  <c r="C31" i="730" s="1"/>
  <c r="C32" i="730" s="1"/>
  <c r="C33" i="730" s="1"/>
  <c r="C34" i="730" s="1"/>
  <c r="C35" i="730" s="1"/>
  <c r="C36" i="730" s="1"/>
  <c r="C37" i="730" s="1"/>
  <c r="C38" i="730" s="1"/>
  <c r="D26" i="730"/>
  <c r="D27" i="730" s="1"/>
  <c r="D28" i="730" s="1"/>
  <c r="D29" i="730" s="1"/>
  <c r="D30" i="730" s="1"/>
  <c r="D31" i="730" s="1"/>
  <c r="D32" i="730" s="1"/>
  <c r="D33" i="730" s="1"/>
  <c r="D34" i="730" s="1"/>
  <c r="D35" i="730" s="1"/>
  <c r="D36" i="730" s="1"/>
  <c r="D37" i="730" s="1"/>
  <c r="D38" i="730" s="1"/>
  <c r="C27" i="806"/>
  <c r="C28" i="806" s="1"/>
  <c r="C29" i="806" s="1"/>
  <c r="C30" i="806" s="1"/>
  <c r="C31" i="806" s="1"/>
  <c r="C32" i="806" s="1"/>
  <c r="C33" i="806" s="1"/>
  <c r="C34" i="806" s="1"/>
  <c r="C35" i="806" s="1"/>
  <c r="C36" i="806" s="1"/>
  <c r="C37" i="806" s="1"/>
  <c r="C38" i="806" s="1"/>
  <c r="D26" i="806"/>
  <c r="D27" i="806" s="1"/>
  <c r="D28" i="806" s="1"/>
  <c r="D29" i="806" s="1"/>
  <c r="D30" i="806" s="1"/>
  <c r="D31" i="806" s="1"/>
  <c r="D32" i="806" s="1"/>
  <c r="D33" i="806" s="1"/>
  <c r="D34" i="806" s="1"/>
  <c r="D35" i="806" s="1"/>
  <c r="D36" i="806" s="1"/>
  <c r="D37" i="806" s="1"/>
  <c r="D38" i="806" s="1"/>
  <c r="D26" i="810"/>
  <c r="D27" i="810" s="1"/>
  <c r="D28" i="810" s="1"/>
  <c r="D29" i="810" s="1"/>
  <c r="D30" i="810" s="1"/>
  <c r="D31" i="810" s="1"/>
  <c r="D32" i="810" s="1"/>
  <c r="D33" i="810" s="1"/>
  <c r="D34" i="810" s="1"/>
  <c r="D35" i="810" s="1"/>
  <c r="D36" i="810" s="1"/>
  <c r="D37" i="810" s="1"/>
  <c r="D38" i="810" s="1"/>
  <c r="C27" i="810"/>
  <c r="C28" i="810" s="1"/>
  <c r="C29" i="810" s="1"/>
  <c r="C30" i="810" s="1"/>
  <c r="C31" i="810" s="1"/>
  <c r="C32" i="810" s="1"/>
  <c r="C33" i="810" s="1"/>
  <c r="C34" i="810" s="1"/>
  <c r="C35" i="810" s="1"/>
  <c r="C36" i="810" s="1"/>
  <c r="C37" i="810" s="1"/>
  <c r="C38" i="810" s="1"/>
  <c r="C27" i="814"/>
  <c r="C28" i="814" s="1"/>
  <c r="C29" i="814" s="1"/>
  <c r="C30" i="814" s="1"/>
  <c r="C31" i="814" s="1"/>
  <c r="C32" i="814" s="1"/>
  <c r="C33" i="814" s="1"/>
  <c r="C34" i="814" s="1"/>
  <c r="C35" i="814" s="1"/>
  <c r="C36" i="814" s="1"/>
  <c r="C37" i="814" s="1"/>
  <c r="C38" i="814" s="1"/>
  <c r="D26" i="814"/>
  <c r="D27" i="814" s="1"/>
  <c r="D28" i="814" s="1"/>
  <c r="D29" i="814" s="1"/>
  <c r="D30" i="814" s="1"/>
  <c r="D31" i="814" s="1"/>
  <c r="D32" i="814" s="1"/>
  <c r="D33" i="814" s="1"/>
  <c r="D34" i="814" s="1"/>
  <c r="D35" i="814" s="1"/>
  <c r="D36" i="814" s="1"/>
  <c r="D37" i="814" s="1"/>
  <c r="D38" i="814" s="1"/>
  <c r="C27" i="770"/>
  <c r="C28" i="770" s="1"/>
  <c r="C29" i="770" s="1"/>
  <c r="C30" i="770" s="1"/>
  <c r="C31" i="770" s="1"/>
  <c r="C32" i="770" s="1"/>
  <c r="C33" i="770" s="1"/>
  <c r="C34" i="770" s="1"/>
  <c r="C35" i="770" s="1"/>
  <c r="C36" i="770" s="1"/>
  <c r="C37" i="770" s="1"/>
  <c r="C38" i="770" s="1"/>
  <c r="D26" i="770"/>
  <c r="D27" i="770" s="1"/>
  <c r="D28" i="770" s="1"/>
  <c r="D29" i="770" s="1"/>
  <c r="D30" i="770" s="1"/>
  <c r="D31" i="770" s="1"/>
  <c r="D32" i="770" s="1"/>
  <c r="D33" i="770" s="1"/>
  <c r="D34" i="770" s="1"/>
  <c r="D35" i="770" s="1"/>
  <c r="D36" i="770" s="1"/>
  <c r="D37" i="770" s="1"/>
  <c r="D38" i="770" s="1"/>
  <c r="C27" i="750"/>
  <c r="C28" i="750" s="1"/>
  <c r="C29" i="750" s="1"/>
  <c r="C30" i="750" s="1"/>
  <c r="C31" i="750" s="1"/>
  <c r="C32" i="750" s="1"/>
  <c r="C33" i="750" s="1"/>
  <c r="C34" i="750" s="1"/>
  <c r="C35" i="750" s="1"/>
  <c r="C36" i="750" s="1"/>
  <c r="C37" i="750" s="1"/>
  <c r="C38" i="750" s="1"/>
  <c r="D26" i="750"/>
  <c r="D27" i="750" s="1"/>
  <c r="D28" i="750" s="1"/>
  <c r="D29" i="750" s="1"/>
  <c r="D30" i="750" s="1"/>
  <c r="D31" i="750" s="1"/>
  <c r="D32" i="750" s="1"/>
  <c r="D33" i="750" s="1"/>
  <c r="D34" i="750" s="1"/>
  <c r="D35" i="750" s="1"/>
  <c r="D36" i="750" s="1"/>
  <c r="D37" i="750" s="1"/>
  <c r="D38" i="750" s="1"/>
  <c r="D26" i="710"/>
  <c r="D27" i="710" s="1"/>
  <c r="D28" i="710" s="1"/>
  <c r="D29" i="710" s="1"/>
  <c r="D30" i="710" s="1"/>
  <c r="D31" i="710" s="1"/>
  <c r="D32" i="710" s="1"/>
  <c r="D33" i="710" s="1"/>
  <c r="D34" i="710" s="1"/>
  <c r="D35" i="710" s="1"/>
  <c r="D36" i="710" s="1"/>
  <c r="D37" i="710" s="1"/>
  <c r="D38" i="710" s="1"/>
  <c r="C27" i="710"/>
  <c r="C28" i="710" s="1"/>
  <c r="C29" i="710" s="1"/>
  <c r="C30" i="710" s="1"/>
  <c r="C31" i="710" s="1"/>
  <c r="C32" i="710" s="1"/>
  <c r="C33" i="710" s="1"/>
  <c r="C34" i="710" s="1"/>
  <c r="C35" i="710" s="1"/>
  <c r="C36" i="710" s="1"/>
  <c r="C37" i="710" s="1"/>
  <c r="C38" i="710" s="1"/>
  <c r="C27" i="714"/>
  <c r="C28" i="714" s="1"/>
  <c r="C29" i="714" s="1"/>
  <c r="C30" i="714" s="1"/>
  <c r="C31" i="714" s="1"/>
  <c r="C32" i="714" s="1"/>
  <c r="C33" i="714" s="1"/>
  <c r="C34" i="714" s="1"/>
  <c r="C35" i="714" s="1"/>
  <c r="C36" i="714" s="1"/>
  <c r="C37" i="714" s="1"/>
  <c r="C38" i="714" s="1"/>
  <c r="D26" i="714"/>
  <c r="D27" i="714" s="1"/>
  <c r="D28" i="714" s="1"/>
  <c r="D29" i="714" s="1"/>
  <c r="D30" i="714" s="1"/>
  <c r="D31" i="714" s="1"/>
  <c r="D32" i="714" s="1"/>
  <c r="D33" i="714" s="1"/>
  <c r="D34" i="714" s="1"/>
  <c r="D35" i="714" s="1"/>
  <c r="D36" i="714" s="1"/>
  <c r="D37" i="714" s="1"/>
  <c r="D38" i="714" s="1"/>
  <c r="C27" i="785"/>
  <c r="C28" i="785" s="1"/>
  <c r="C29" i="785" s="1"/>
  <c r="C30" i="785" s="1"/>
  <c r="C31" i="785" s="1"/>
  <c r="C32" i="785" s="1"/>
  <c r="C33" i="785" s="1"/>
  <c r="C34" i="785" s="1"/>
  <c r="C35" i="785" s="1"/>
  <c r="C36" i="785" s="1"/>
  <c r="C37" i="785" s="1"/>
  <c r="C38" i="785" s="1"/>
  <c r="D26" i="785"/>
  <c r="D27" i="785" s="1"/>
  <c r="D28" i="785" s="1"/>
  <c r="D29" i="785" s="1"/>
  <c r="D30" i="785" s="1"/>
  <c r="D31" i="785" s="1"/>
  <c r="D32" i="785" s="1"/>
  <c r="D33" i="785" s="1"/>
  <c r="D34" i="785" s="1"/>
  <c r="D35" i="785" s="1"/>
  <c r="D36" i="785" s="1"/>
  <c r="D37" i="785" s="1"/>
  <c r="D38" i="785" s="1"/>
  <c r="C27" i="789"/>
  <c r="C28" i="789" s="1"/>
  <c r="C29" i="789" s="1"/>
  <c r="C30" i="789" s="1"/>
  <c r="C31" i="789" s="1"/>
  <c r="C32" i="789" s="1"/>
  <c r="C33" i="789" s="1"/>
  <c r="C34" i="789" s="1"/>
  <c r="C35" i="789" s="1"/>
  <c r="C36" i="789" s="1"/>
  <c r="C37" i="789" s="1"/>
  <c r="C38" i="789" s="1"/>
  <c r="D26" i="789"/>
  <c r="D27" i="789" s="1"/>
  <c r="D28" i="789" s="1"/>
  <c r="D29" i="789" s="1"/>
  <c r="D30" i="789" s="1"/>
  <c r="D31" i="789" s="1"/>
  <c r="D32" i="789" s="1"/>
  <c r="D33" i="789" s="1"/>
  <c r="D34" i="789" s="1"/>
  <c r="D35" i="789" s="1"/>
  <c r="D36" i="789" s="1"/>
  <c r="D37" i="789" s="1"/>
  <c r="D38" i="789" s="1"/>
  <c r="C27" i="817"/>
  <c r="C28" i="817" s="1"/>
  <c r="C29" i="817" s="1"/>
  <c r="C30" i="817" s="1"/>
  <c r="C31" i="817" s="1"/>
  <c r="C32" i="817" s="1"/>
  <c r="C33" i="817" s="1"/>
  <c r="C34" i="817" s="1"/>
  <c r="C35" i="817" s="1"/>
  <c r="C36" i="817" s="1"/>
  <c r="C37" i="817" s="1"/>
  <c r="C38" i="817" s="1"/>
  <c r="D26" i="817"/>
  <c r="D27" i="817" s="1"/>
  <c r="D28" i="817" s="1"/>
  <c r="D29" i="817" s="1"/>
  <c r="D30" i="817" s="1"/>
  <c r="D31" i="817" s="1"/>
  <c r="D32" i="817" s="1"/>
  <c r="D33" i="817" s="1"/>
  <c r="D34" i="817" s="1"/>
  <c r="D35" i="817" s="1"/>
  <c r="D36" i="817" s="1"/>
  <c r="D37" i="817" s="1"/>
  <c r="D38" i="817" s="1"/>
  <c r="C27" i="818"/>
  <c r="C28" i="818" s="1"/>
  <c r="C29" i="818" s="1"/>
  <c r="C30" i="818" s="1"/>
  <c r="C31" i="818" s="1"/>
  <c r="C32" i="818" s="1"/>
  <c r="C33" i="818" s="1"/>
  <c r="C34" i="818" s="1"/>
  <c r="C35" i="818" s="1"/>
  <c r="C36" i="818" s="1"/>
  <c r="C37" i="818" s="1"/>
  <c r="C38" i="818" s="1"/>
  <c r="D26" i="818"/>
  <c r="D27" i="818" s="1"/>
  <c r="D28" i="818" s="1"/>
  <c r="D29" i="818" s="1"/>
  <c r="D30" i="818" s="1"/>
  <c r="D31" i="818" s="1"/>
  <c r="D32" i="818" s="1"/>
  <c r="D33" i="818" s="1"/>
  <c r="D34" i="818" s="1"/>
  <c r="D35" i="818" s="1"/>
  <c r="D36" i="818" s="1"/>
  <c r="D37" i="818" s="1"/>
  <c r="D38" i="818" s="1"/>
  <c r="C27" i="786"/>
  <c r="C28" i="786" s="1"/>
  <c r="C29" i="786" s="1"/>
  <c r="C30" i="786" s="1"/>
  <c r="C31" i="786" s="1"/>
  <c r="C32" i="786" s="1"/>
  <c r="C33" i="786" s="1"/>
  <c r="C34" i="786" s="1"/>
  <c r="C35" i="786" s="1"/>
  <c r="C36" i="786" s="1"/>
  <c r="C37" i="786" s="1"/>
  <c r="C38" i="786" s="1"/>
  <c r="D26" i="786"/>
  <c r="D27" i="786" s="1"/>
  <c r="D28" i="786" s="1"/>
  <c r="D29" i="786" s="1"/>
  <c r="D30" i="786" s="1"/>
  <c r="D31" i="786" s="1"/>
  <c r="D32" i="786" s="1"/>
  <c r="D33" i="786" s="1"/>
  <c r="D34" i="786" s="1"/>
  <c r="D35" i="786" s="1"/>
  <c r="D36" i="786" s="1"/>
  <c r="D37" i="786" s="1"/>
  <c r="D38" i="786" s="1"/>
  <c r="C27" i="781"/>
  <c r="C28" i="781" s="1"/>
  <c r="C29" i="781" s="1"/>
  <c r="C30" i="781" s="1"/>
  <c r="C31" i="781" s="1"/>
  <c r="C32" i="781" s="1"/>
  <c r="C33" i="781" s="1"/>
  <c r="C34" i="781" s="1"/>
  <c r="C35" i="781" s="1"/>
  <c r="C36" i="781" s="1"/>
  <c r="C37" i="781" s="1"/>
  <c r="C38" i="781" s="1"/>
  <c r="D26" i="781"/>
  <c r="D27" i="781" s="1"/>
  <c r="D28" i="781" s="1"/>
  <c r="D29" i="781" s="1"/>
  <c r="D30" i="781" s="1"/>
  <c r="D31" i="781" s="1"/>
  <c r="D32" i="781" s="1"/>
  <c r="D33" i="781" s="1"/>
  <c r="D34" i="781" s="1"/>
  <c r="D35" i="781" s="1"/>
  <c r="D36" i="781" s="1"/>
  <c r="D37" i="781" s="1"/>
  <c r="D38" i="781" s="1"/>
  <c r="C27" i="709"/>
  <c r="C28" i="709" s="1"/>
  <c r="C29" i="709" s="1"/>
  <c r="C30" i="709" s="1"/>
  <c r="C31" i="709" s="1"/>
  <c r="C32" i="709" s="1"/>
  <c r="C33" i="709" s="1"/>
  <c r="C34" i="709" s="1"/>
  <c r="C35" i="709" s="1"/>
  <c r="C36" i="709" s="1"/>
  <c r="C37" i="709" s="1"/>
  <c r="C38" i="709" s="1"/>
  <c r="D26" i="709"/>
  <c r="D27" i="709" s="1"/>
  <c r="D28" i="709" s="1"/>
  <c r="D29" i="709" s="1"/>
  <c r="D30" i="709" s="1"/>
  <c r="D31" i="709" s="1"/>
  <c r="D32" i="709" s="1"/>
  <c r="D33" i="709" s="1"/>
  <c r="D34" i="709" s="1"/>
  <c r="D35" i="709" s="1"/>
  <c r="D36" i="709" s="1"/>
  <c r="D37" i="709" s="1"/>
  <c r="D38" i="709" s="1"/>
  <c r="C27" i="713"/>
  <c r="C28" i="713" s="1"/>
  <c r="C29" i="713" s="1"/>
  <c r="C30" i="713" s="1"/>
  <c r="C31" i="713" s="1"/>
  <c r="C32" i="713" s="1"/>
  <c r="C33" i="713" s="1"/>
  <c r="C34" i="713" s="1"/>
  <c r="C35" i="713" s="1"/>
  <c r="C36" i="713" s="1"/>
  <c r="C37" i="713" s="1"/>
  <c r="C38" i="713" s="1"/>
  <c r="D26" i="713"/>
  <c r="D27" i="713" s="1"/>
  <c r="D28" i="713" s="1"/>
  <c r="D29" i="713" s="1"/>
  <c r="D30" i="713" s="1"/>
  <c r="D31" i="713" s="1"/>
  <c r="D32" i="713" s="1"/>
  <c r="D33" i="713" s="1"/>
  <c r="D34" i="713" s="1"/>
  <c r="D35" i="713" s="1"/>
  <c r="D36" i="713" s="1"/>
  <c r="D37" i="713" s="1"/>
  <c r="D38" i="713" s="1"/>
  <c r="D26" i="721"/>
  <c r="D27" i="721" s="1"/>
  <c r="D28" i="721" s="1"/>
  <c r="D29" i="721" s="1"/>
  <c r="D30" i="721" s="1"/>
  <c r="D31" i="721" s="1"/>
  <c r="D32" i="721" s="1"/>
  <c r="D33" i="721" s="1"/>
  <c r="D34" i="721" s="1"/>
  <c r="D35" i="721" s="1"/>
  <c r="D36" i="721" s="1"/>
  <c r="D37" i="721" s="1"/>
  <c r="D38" i="721" s="1"/>
  <c r="C27" i="721"/>
  <c r="C28" i="721" s="1"/>
  <c r="C29" i="721" s="1"/>
  <c r="C30" i="721" s="1"/>
  <c r="C31" i="721" s="1"/>
  <c r="C32" i="721" s="1"/>
  <c r="C33" i="721" s="1"/>
  <c r="C34" i="721" s="1"/>
  <c r="C35" i="721" s="1"/>
  <c r="C36" i="721" s="1"/>
  <c r="C37" i="721" s="1"/>
  <c r="C38" i="721" s="1"/>
  <c r="D26" i="824"/>
  <c r="D27" i="824" s="1"/>
  <c r="D28" i="824" s="1"/>
  <c r="D29" i="824" s="1"/>
  <c r="D30" i="824" s="1"/>
  <c r="D31" i="824" s="1"/>
  <c r="D32" i="824" s="1"/>
  <c r="D33" i="824" s="1"/>
  <c r="D34" i="824" s="1"/>
  <c r="D35" i="824" s="1"/>
  <c r="D36" i="824" s="1"/>
  <c r="D37" i="824" s="1"/>
  <c r="D38" i="824" s="1"/>
  <c r="C27" i="824"/>
  <c r="C28" i="824" s="1"/>
  <c r="C29" i="824" s="1"/>
  <c r="C30" i="824" s="1"/>
  <c r="C31" i="824" s="1"/>
  <c r="C32" i="824" s="1"/>
  <c r="C33" i="824" s="1"/>
  <c r="C34" i="824" s="1"/>
  <c r="C35" i="824" s="1"/>
  <c r="C36" i="824" s="1"/>
  <c r="C37" i="824" s="1"/>
  <c r="C38" i="824" s="1"/>
  <c r="D26" i="768"/>
  <c r="D27" i="768" s="1"/>
  <c r="D28" i="768" s="1"/>
  <c r="D29" i="768" s="1"/>
  <c r="D30" i="768" s="1"/>
  <c r="D31" i="768" s="1"/>
  <c r="D32" i="768" s="1"/>
  <c r="D33" i="768" s="1"/>
  <c r="D34" i="768" s="1"/>
  <c r="D35" i="768" s="1"/>
  <c r="D36" i="768" s="1"/>
  <c r="D37" i="768" s="1"/>
  <c r="D38" i="768" s="1"/>
  <c r="C27" i="768"/>
  <c r="C28" i="768" s="1"/>
  <c r="C29" i="768" s="1"/>
  <c r="C30" i="768" s="1"/>
  <c r="C31" i="768" s="1"/>
  <c r="C32" i="768" s="1"/>
  <c r="C33" i="768" s="1"/>
  <c r="C34" i="768" s="1"/>
  <c r="C35" i="768" s="1"/>
  <c r="C36" i="768" s="1"/>
  <c r="C37" i="768" s="1"/>
  <c r="C38" i="768" s="1"/>
  <c r="D26" i="744"/>
  <c r="D27" i="744" s="1"/>
  <c r="D28" i="744" s="1"/>
  <c r="D29" i="744" s="1"/>
  <c r="D30" i="744" s="1"/>
  <c r="D31" i="744" s="1"/>
  <c r="D32" i="744" s="1"/>
  <c r="D33" i="744" s="1"/>
  <c r="D34" i="744" s="1"/>
  <c r="D35" i="744" s="1"/>
  <c r="D36" i="744" s="1"/>
  <c r="D37" i="744" s="1"/>
  <c r="D38" i="744" s="1"/>
  <c r="C27" i="744"/>
  <c r="C28" i="744" s="1"/>
  <c r="C29" i="744" s="1"/>
  <c r="C30" i="744" s="1"/>
  <c r="C31" i="744" s="1"/>
  <c r="C32" i="744" s="1"/>
  <c r="C33" i="744" s="1"/>
  <c r="C34" i="744" s="1"/>
  <c r="C35" i="744" s="1"/>
  <c r="C36" i="744" s="1"/>
  <c r="C37" i="744" s="1"/>
  <c r="C38" i="744" s="1"/>
  <c r="C27" i="748"/>
  <c r="C28" i="748" s="1"/>
  <c r="C29" i="748" s="1"/>
  <c r="C30" i="748" s="1"/>
  <c r="C31" i="748" s="1"/>
  <c r="C32" i="748" s="1"/>
  <c r="C33" i="748" s="1"/>
  <c r="C34" i="748" s="1"/>
  <c r="C35" i="748" s="1"/>
  <c r="C36" i="748" s="1"/>
  <c r="C37" i="748" s="1"/>
  <c r="C38" i="748" s="1"/>
  <c r="D26" i="748"/>
  <c r="D27" i="748" s="1"/>
  <c r="D28" i="748" s="1"/>
  <c r="D29" i="748" s="1"/>
  <c r="D30" i="748" s="1"/>
  <c r="D31" i="748" s="1"/>
  <c r="D32" i="748" s="1"/>
  <c r="D33" i="748" s="1"/>
  <c r="D34" i="748" s="1"/>
  <c r="D35" i="748" s="1"/>
  <c r="D36" i="748" s="1"/>
  <c r="D37" i="748" s="1"/>
  <c r="D38" i="748" s="1"/>
  <c r="C27" i="716"/>
  <c r="C28" i="716" s="1"/>
  <c r="C29" i="716" s="1"/>
  <c r="C30" i="716" s="1"/>
  <c r="C31" i="716" s="1"/>
  <c r="C32" i="716" s="1"/>
  <c r="C33" i="716" s="1"/>
  <c r="C34" i="716" s="1"/>
  <c r="C35" i="716" s="1"/>
  <c r="C36" i="716" s="1"/>
  <c r="C37" i="716" s="1"/>
  <c r="C38" i="716" s="1"/>
  <c r="D26" i="716"/>
  <c r="D27" i="716" s="1"/>
  <c r="D28" i="716" s="1"/>
  <c r="D29" i="716" s="1"/>
  <c r="D30" i="716" s="1"/>
  <c r="D31" i="716" s="1"/>
  <c r="D32" i="716" s="1"/>
  <c r="D33" i="716" s="1"/>
  <c r="D34" i="716" s="1"/>
  <c r="D35" i="716" s="1"/>
  <c r="D36" i="716" s="1"/>
  <c r="D37" i="716" s="1"/>
  <c r="D38" i="716" s="1"/>
  <c r="C27" i="775"/>
  <c r="C28" i="775" s="1"/>
  <c r="C29" i="775" s="1"/>
  <c r="C30" i="775" s="1"/>
  <c r="C31" i="775" s="1"/>
  <c r="C32" i="775" s="1"/>
  <c r="C33" i="775" s="1"/>
  <c r="C34" i="775" s="1"/>
  <c r="C35" i="775" s="1"/>
  <c r="C36" i="775" s="1"/>
  <c r="C37" i="775" s="1"/>
  <c r="C38" i="775" s="1"/>
  <c r="D26" i="775"/>
  <c r="D27" i="775" s="1"/>
  <c r="D28" i="775" s="1"/>
  <c r="D29" i="775" s="1"/>
  <c r="D30" i="775" s="1"/>
  <c r="D31" i="775" s="1"/>
  <c r="D32" i="775" s="1"/>
  <c r="D33" i="775" s="1"/>
  <c r="D34" i="775" s="1"/>
  <c r="D35" i="775" s="1"/>
  <c r="D36" i="775" s="1"/>
  <c r="D37" i="775" s="1"/>
  <c r="D38" i="775" s="1"/>
  <c r="C27" i="787"/>
  <c r="C28" i="787" s="1"/>
  <c r="C29" i="787" s="1"/>
  <c r="C30" i="787" s="1"/>
  <c r="C31" i="787" s="1"/>
  <c r="C32" i="787" s="1"/>
  <c r="C33" i="787" s="1"/>
  <c r="C34" i="787" s="1"/>
  <c r="C35" i="787" s="1"/>
  <c r="C36" i="787" s="1"/>
  <c r="C37" i="787" s="1"/>
  <c r="C38" i="787" s="1"/>
  <c r="D26" i="787"/>
  <c r="D27" i="787" s="1"/>
  <c r="D28" i="787" s="1"/>
  <c r="D29" i="787" s="1"/>
  <c r="D30" i="787" s="1"/>
  <c r="D31" i="787" s="1"/>
  <c r="D32" i="787" s="1"/>
  <c r="D33" i="787" s="1"/>
  <c r="D34" i="787" s="1"/>
  <c r="D35" i="787" s="1"/>
  <c r="D36" i="787" s="1"/>
  <c r="D37" i="787" s="1"/>
  <c r="D38" i="787" s="1"/>
  <c r="D26" i="811"/>
  <c r="D27" i="811" s="1"/>
  <c r="D28" i="811" s="1"/>
  <c r="D29" i="811" s="1"/>
  <c r="D30" i="811" s="1"/>
  <c r="D31" i="811" s="1"/>
  <c r="D32" i="811" s="1"/>
  <c r="D33" i="811" s="1"/>
  <c r="D34" i="811" s="1"/>
  <c r="D35" i="811" s="1"/>
  <c r="D36" i="811" s="1"/>
  <c r="D37" i="811" s="1"/>
  <c r="D38" i="811" s="1"/>
  <c r="C27" i="811"/>
  <c r="C28" i="811" s="1"/>
  <c r="C29" i="811" s="1"/>
  <c r="C30" i="811" s="1"/>
  <c r="C31" i="811" s="1"/>
  <c r="C32" i="811" s="1"/>
  <c r="C33" i="811" s="1"/>
  <c r="C34" i="811" s="1"/>
  <c r="C35" i="811" s="1"/>
  <c r="C36" i="811" s="1"/>
  <c r="C37" i="811" s="1"/>
  <c r="C38" i="811" s="1"/>
  <c r="D26" i="815"/>
  <c r="D27" i="815" s="1"/>
  <c r="D28" i="815" s="1"/>
  <c r="D29" i="815" s="1"/>
  <c r="D30" i="815" s="1"/>
  <c r="D31" i="815" s="1"/>
  <c r="D32" i="815" s="1"/>
  <c r="D33" i="815" s="1"/>
  <c r="D34" i="815" s="1"/>
  <c r="D35" i="815" s="1"/>
  <c r="D36" i="815" s="1"/>
  <c r="D37" i="815" s="1"/>
  <c r="D38" i="815" s="1"/>
  <c r="C27" i="815"/>
  <c r="C28" i="815" s="1"/>
  <c r="C29" i="815" s="1"/>
  <c r="C30" i="815" s="1"/>
  <c r="C31" i="815" s="1"/>
  <c r="C32" i="815" s="1"/>
  <c r="C33" i="815" s="1"/>
  <c r="C34" i="815" s="1"/>
  <c r="C35" i="815" s="1"/>
  <c r="C36" i="815" s="1"/>
  <c r="C37" i="815" s="1"/>
  <c r="C38" i="815" s="1"/>
  <c r="C27" i="726"/>
  <c r="C28" i="726" s="1"/>
  <c r="C29" i="726" s="1"/>
  <c r="C30" i="726" s="1"/>
  <c r="C31" i="726" s="1"/>
  <c r="C32" i="726" s="1"/>
  <c r="C33" i="726" s="1"/>
  <c r="C34" i="726" s="1"/>
  <c r="C35" i="726" s="1"/>
  <c r="C36" i="726" s="1"/>
  <c r="C37" i="726" s="1"/>
  <c r="C38" i="726" s="1"/>
  <c r="D26" i="726"/>
  <c r="D27" i="726" s="1"/>
  <c r="D28" i="726" s="1"/>
  <c r="D29" i="726" s="1"/>
  <c r="D30" i="726" s="1"/>
  <c r="D31" i="726" s="1"/>
  <c r="D32" i="726" s="1"/>
  <c r="D33" i="726" s="1"/>
  <c r="D34" i="726" s="1"/>
  <c r="D35" i="726" s="1"/>
  <c r="D36" i="726" s="1"/>
  <c r="D37" i="726" s="1"/>
  <c r="D38" i="726" s="1"/>
  <c r="C27" i="725"/>
  <c r="C28" i="725" s="1"/>
  <c r="C29" i="725" s="1"/>
  <c r="C30" i="725" s="1"/>
  <c r="C31" i="725" s="1"/>
  <c r="C32" i="725" s="1"/>
  <c r="C33" i="725" s="1"/>
  <c r="C34" i="725" s="1"/>
  <c r="C35" i="725" s="1"/>
  <c r="C36" i="725" s="1"/>
  <c r="C37" i="725" s="1"/>
  <c r="C38" i="725" s="1"/>
  <c r="D26" i="725"/>
  <c r="D27" i="725" s="1"/>
  <c r="D28" i="725" s="1"/>
  <c r="D29" i="725" s="1"/>
  <c r="D30" i="725" s="1"/>
  <c r="D31" i="725" s="1"/>
  <c r="D32" i="725" s="1"/>
  <c r="D33" i="725" s="1"/>
  <c r="D34" i="725" s="1"/>
  <c r="D35" i="725" s="1"/>
  <c r="D36" i="725" s="1"/>
  <c r="D37" i="725" s="1"/>
  <c r="D38" i="725" s="1"/>
  <c r="C27" i="727"/>
  <c r="C28" i="727" s="1"/>
  <c r="C29" i="727" s="1"/>
  <c r="C30" i="727" s="1"/>
  <c r="C31" i="727" s="1"/>
  <c r="C32" i="727" s="1"/>
  <c r="C33" i="727" s="1"/>
  <c r="C34" i="727" s="1"/>
  <c r="C35" i="727" s="1"/>
  <c r="C36" i="727" s="1"/>
  <c r="C37" i="727" s="1"/>
  <c r="C38" i="727" s="1"/>
  <c r="D26" i="727"/>
  <c r="D27" i="727" s="1"/>
  <c r="D28" i="727" s="1"/>
  <c r="D29" i="727" s="1"/>
  <c r="D30" i="727" s="1"/>
  <c r="D31" i="727" s="1"/>
  <c r="D32" i="727" s="1"/>
  <c r="D33" i="727" s="1"/>
  <c r="D34" i="727" s="1"/>
  <c r="D35" i="727" s="1"/>
  <c r="D36" i="727" s="1"/>
  <c r="D37" i="727" s="1"/>
  <c r="D38" i="727" s="1"/>
  <c r="C27" i="758"/>
  <c r="C28" i="758" s="1"/>
  <c r="C29" i="758" s="1"/>
  <c r="C30" i="758" s="1"/>
  <c r="C31" i="758" s="1"/>
  <c r="C32" i="758" s="1"/>
  <c r="C33" i="758" s="1"/>
  <c r="C34" i="758" s="1"/>
  <c r="C35" i="758" s="1"/>
  <c r="C36" i="758" s="1"/>
  <c r="C37" i="758" s="1"/>
  <c r="C38" i="758" s="1"/>
  <c r="D26" i="798"/>
  <c r="D27" i="798" s="1"/>
  <c r="D28" i="798" s="1"/>
  <c r="D29" i="798" s="1"/>
  <c r="D30" i="798" s="1"/>
  <c r="D31" i="798" s="1"/>
  <c r="D32" i="798" s="1"/>
  <c r="D33" i="798" s="1"/>
  <c r="D34" i="798" s="1"/>
  <c r="D35" i="798" s="1"/>
  <c r="D36" i="798" s="1"/>
  <c r="D37" i="798" s="1"/>
  <c r="D38" i="798" s="1"/>
  <c r="C27" i="798"/>
  <c r="C28" i="798" s="1"/>
  <c r="C29" i="798" s="1"/>
  <c r="C30" i="798" s="1"/>
  <c r="C31" i="798" s="1"/>
  <c r="C32" i="798" s="1"/>
  <c r="C33" i="798" s="1"/>
  <c r="C34" i="798" s="1"/>
  <c r="C35" i="798" s="1"/>
  <c r="C36" i="798" s="1"/>
  <c r="C37" i="798" s="1"/>
  <c r="C38" i="798" s="1"/>
  <c r="D26" i="784"/>
  <c r="D27" i="784" s="1"/>
  <c r="D28" i="784" s="1"/>
  <c r="D29" i="784" s="1"/>
  <c r="D30" i="784" s="1"/>
  <c r="D31" i="784" s="1"/>
  <c r="D32" i="784" s="1"/>
  <c r="D33" i="784" s="1"/>
  <c r="D34" i="784" s="1"/>
  <c r="D35" i="784" s="1"/>
  <c r="D36" i="784" s="1"/>
  <c r="D37" i="784" s="1"/>
  <c r="D38" i="784" s="1"/>
  <c r="D26" i="794"/>
  <c r="D27" i="794" s="1"/>
  <c r="D28" i="794" s="1"/>
  <c r="D29" i="794" s="1"/>
  <c r="D30" i="794" s="1"/>
  <c r="D31" i="794" s="1"/>
  <c r="D32" i="794" s="1"/>
  <c r="D33" i="794" s="1"/>
  <c r="D34" i="794" s="1"/>
  <c r="D35" i="794" s="1"/>
  <c r="D36" i="794" s="1"/>
  <c r="D37" i="794" s="1"/>
  <c r="D38" i="794" s="1"/>
  <c r="D26" i="802"/>
  <c r="D27" i="802" s="1"/>
  <c r="D28" i="802" s="1"/>
  <c r="D29" i="802" s="1"/>
  <c r="D30" i="802" s="1"/>
  <c r="D31" i="802" s="1"/>
  <c r="D32" i="802" s="1"/>
  <c r="D33" i="802" s="1"/>
  <c r="D34" i="802" s="1"/>
  <c r="D35" i="802" s="1"/>
  <c r="D36" i="802" s="1"/>
  <c r="D37" i="802" s="1"/>
  <c r="D38" i="802" s="1"/>
  <c r="C27" i="803"/>
  <c r="C28" i="803" s="1"/>
  <c r="C29" i="803" s="1"/>
  <c r="C30" i="803" s="1"/>
  <c r="C31" i="803" s="1"/>
  <c r="C32" i="803" s="1"/>
  <c r="C33" i="803" s="1"/>
  <c r="C34" i="803" s="1"/>
  <c r="C35" i="803" s="1"/>
  <c r="C36" i="803" s="1"/>
  <c r="C37" i="803" s="1"/>
  <c r="C38" i="803" s="1"/>
  <c r="D26" i="803"/>
  <c r="D27" i="803" s="1"/>
  <c r="D28" i="803" s="1"/>
  <c r="D29" i="803" s="1"/>
  <c r="D30" i="803" s="1"/>
  <c r="D31" i="803" s="1"/>
  <c r="D32" i="803" s="1"/>
  <c r="D33" i="803" s="1"/>
  <c r="D34" i="803" s="1"/>
  <c r="D35" i="803" s="1"/>
  <c r="D36" i="803" s="1"/>
  <c r="D37" i="803" s="1"/>
  <c r="D38" i="803" s="1"/>
  <c r="D26" i="779"/>
  <c r="D27" i="779" s="1"/>
  <c r="D28" i="779" s="1"/>
  <c r="D29" i="779" s="1"/>
  <c r="D30" i="779" s="1"/>
  <c r="D31" i="779" s="1"/>
  <c r="D32" i="779" s="1"/>
  <c r="D33" i="779" s="1"/>
  <c r="D34" i="779" s="1"/>
  <c r="D35" i="779" s="1"/>
  <c r="D36" i="779" s="1"/>
  <c r="D37" i="779" s="1"/>
  <c r="D38" i="779" s="1"/>
  <c r="C27" i="779"/>
  <c r="C28" i="779" s="1"/>
  <c r="C29" i="779" s="1"/>
  <c r="C30" i="779" s="1"/>
  <c r="C31" i="779" s="1"/>
  <c r="C32" i="779" s="1"/>
  <c r="C33" i="779" s="1"/>
  <c r="C34" i="779" s="1"/>
  <c r="C35" i="779" s="1"/>
  <c r="C36" i="779" s="1"/>
  <c r="C37" i="779" s="1"/>
  <c r="C38" i="779" s="1"/>
  <c r="C27" i="805"/>
  <c r="C28" i="805" s="1"/>
  <c r="C29" i="805" s="1"/>
  <c r="C30" i="805" s="1"/>
  <c r="C31" i="805" s="1"/>
  <c r="C32" i="805" s="1"/>
  <c r="C33" i="805" s="1"/>
  <c r="C34" i="805" s="1"/>
  <c r="C35" i="805" s="1"/>
  <c r="C36" i="805" s="1"/>
  <c r="C37" i="805" s="1"/>
  <c r="C38" i="805" s="1"/>
  <c r="D26" i="805"/>
  <c r="D27" i="805" s="1"/>
  <c r="D28" i="805" s="1"/>
  <c r="D29" i="805" s="1"/>
  <c r="D30" i="805" s="1"/>
  <c r="D31" i="805" s="1"/>
  <c r="D32" i="805" s="1"/>
  <c r="D33" i="805" s="1"/>
  <c r="D34" i="805" s="1"/>
  <c r="D35" i="805" s="1"/>
  <c r="D36" i="805" s="1"/>
  <c r="D37" i="805" s="1"/>
  <c r="D38" i="805" s="1"/>
  <c r="C27" i="778"/>
  <c r="C28" i="778" s="1"/>
  <c r="C29" i="778" s="1"/>
  <c r="C30" i="778" s="1"/>
  <c r="C31" i="778" s="1"/>
  <c r="C32" i="778" s="1"/>
  <c r="C33" i="778" s="1"/>
  <c r="C34" i="778" s="1"/>
  <c r="C35" i="778" s="1"/>
  <c r="C36" i="778" s="1"/>
  <c r="C37" i="778" s="1"/>
  <c r="C38" i="778" s="1"/>
  <c r="D26" i="778"/>
  <c r="D27" i="778" s="1"/>
  <c r="D28" i="778" s="1"/>
  <c r="D29" i="778" s="1"/>
  <c r="D30" i="778" s="1"/>
  <c r="D31" i="778" s="1"/>
  <c r="D32" i="778" s="1"/>
  <c r="D33" i="778" s="1"/>
  <c r="D34" i="778" s="1"/>
  <c r="D35" i="778" s="1"/>
  <c r="D36" i="778" s="1"/>
  <c r="D37" i="778" s="1"/>
  <c r="D38" i="778" s="1"/>
  <c r="D26" i="801"/>
  <c r="D27" i="801" s="1"/>
  <c r="D28" i="801" s="1"/>
  <c r="D29" i="801" s="1"/>
  <c r="D30" i="801" s="1"/>
  <c r="D31" i="801" s="1"/>
  <c r="D32" i="801" s="1"/>
  <c r="D33" i="801" s="1"/>
  <c r="D34" i="801" s="1"/>
  <c r="D35" i="801" s="1"/>
  <c r="D36" i="801" s="1"/>
  <c r="D37" i="801" s="1"/>
  <c r="D38" i="801" s="1"/>
  <c r="D26" i="759"/>
  <c r="D27" i="759" s="1"/>
  <c r="D28" i="759" s="1"/>
  <c r="D29" i="759" s="1"/>
  <c r="D30" i="759" s="1"/>
  <c r="D31" i="759" s="1"/>
  <c r="D32" i="759" s="1"/>
  <c r="D33" i="759" s="1"/>
  <c r="D34" i="759" s="1"/>
  <c r="D35" i="759" s="1"/>
  <c r="D36" i="759" s="1"/>
  <c r="D37" i="759" s="1"/>
  <c r="D38" i="759" s="1"/>
  <c r="D26" i="804"/>
  <c r="D27" i="804" s="1"/>
  <c r="D28" i="804" s="1"/>
  <c r="D29" i="804" s="1"/>
  <c r="D30" i="804" s="1"/>
  <c r="D31" i="804" s="1"/>
  <c r="D32" i="804" s="1"/>
  <c r="D33" i="804" s="1"/>
  <c r="D34" i="804" s="1"/>
  <c r="D35" i="804" s="1"/>
  <c r="D36" i="804" s="1"/>
  <c r="D37" i="804" s="1"/>
  <c r="D38" i="804" s="1"/>
  <c r="C27" i="739"/>
  <c r="C28" i="739" s="1"/>
  <c r="C29" i="739" s="1"/>
  <c r="C30" i="739" s="1"/>
  <c r="C31" i="739" s="1"/>
  <c r="C32" i="739" s="1"/>
  <c r="C33" i="739" s="1"/>
  <c r="C34" i="739" s="1"/>
  <c r="C35" i="739" s="1"/>
  <c r="C36" i="739" s="1"/>
  <c r="C37" i="739" s="1"/>
  <c r="C38" i="739" s="1"/>
  <c r="D26" i="739"/>
  <c r="D27" i="739" s="1"/>
  <c r="D28" i="739" s="1"/>
  <c r="D29" i="739" s="1"/>
  <c r="D30" i="739" s="1"/>
  <c r="D31" i="739" s="1"/>
  <c r="D32" i="739" s="1"/>
  <c r="D33" i="739" s="1"/>
  <c r="D34" i="739" s="1"/>
  <c r="D35" i="739" s="1"/>
  <c r="D36" i="739" s="1"/>
  <c r="D37" i="739" s="1"/>
  <c r="D38" i="739" s="1"/>
  <c r="D26" i="773"/>
  <c r="D27" i="773" s="1"/>
  <c r="D28" i="773" s="1"/>
  <c r="D29" i="773" s="1"/>
  <c r="D30" i="773" s="1"/>
  <c r="D31" i="773" s="1"/>
  <c r="D32" i="773" s="1"/>
  <c r="D33" i="773" s="1"/>
  <c r="D34" i="773" s="1"/>
  <c r="D35" i="773" s="1"/>
  <c r="D36" i="773" s="1"/>
  <c r="D37" i="773" s="1"/>
  <c r="D38" i="773" s="1"/>
  <c r="D26" i="780"/>
  <c r="D27" i="780" s="1"/>
  <c r="D28" i="780" s="1"/>
  <c r="D29" i="780" s="1"/>
  <c r="D30" i="780" s="1"/>
  <c r="D31" i="780" s="1"/>
  <c r="D32" i="780" s="1"/>
  <c r="D33" i="780" s="1"/>
  <c r="D34" i="780" s="1"/>
  <c r="D35" i="780" s="1"/>
  <c r="D36" i="780" s="1"/>
  <c r="D37" i="780" s="1"/>
  <c r="D38" i="780" s="1"/>
  <c r="C27" i="782"/>
  <c r="C28" i="782" s="1"/>
  <c r="C29" i="782" s="1"/>
  <c r="C30" i="782" s="1"/>
  <c r="C31" i="782" s="1"/>
  <c r="C32" i="782" s="1"/>
  <c r="C33" i="782" s="1"/>
  <c r="C34" i="782" s="1"/>
  <c r="C35" i="782" s="1"/>
  <c r="C36" i="782" s="1"/>
  <c r="C37" i="782" s="1"/>
  <c r="C38" i="782" s="1"/>
  <c r="D26" i="782"/>
  <c r="D27" i="782" s="1"/>
  <c r="D28" i="782" s="1"/>
  <c r="D29" i="782" s="1"/>
  <c r="D30" i="782" s="1"/>
  <c r="D31" i="782" s="1"/>
  <c r="D32" i="782" s="1"/>
  <c r="D33" i="782" s="1"/>
  <c r="D34" i="782" s="1"/>
  <c r="D35" i="782" s="1"/>
  <c r="D36" i="782" s="1"/>
  <c r="D37" i="782" s="1"/>
  <c r="D38" i="782" s="1"/>
  <c r="D26" i="800"/>
  <c r="D27" i="800" s="1"/>
  <c r="D28" i="800" s="1"/>
  <c r="D29" i="800" s="1"/>
  <c r="D30" i="800" s="1"/>
  <c r="D31" i="800" s="1"/>
  <c r="D32" i="800" s="1"/>
  <c r="D33" i="800" s="1"/>
  <c r="D34" i="800" s="1"/>
  <c r="D35" i="800" s="1"/>
  <c r="D36" i="800" s="1"/>
  <c r="D37" i="800" s="1"/>
  <c r="D38" i="800" s="1"/>
  <c r="D26" i="799"/>
  <c r="D27" i="799" s="1"/>
  <c r="D28" i="799" s="1"/>
  <c r="D29" i="799" s="1"/>
  <c r="D30" i="799" s="1"/>
  <c r="D31" i="799" s="1"/>
  <c r="D32" i="799" s="1"/>
  <c r="D33" i="799" s="1"/>
  <c r="D34" i="799" s="1"/>
  <c r="D35" i="799" s="1"/>
  <c r="D36" i="799" s="1"/>
  <c r="D37" i="799" s="1"/>
  <c r="D38" i="799" s="1"/>
  <c r="C27" i="819"/>
  <c r="C28" i="819" s="1"/>
  <c r="C29" i="819" s="1"/>
  <c r="C30" i="819" s="1"/>
  <c r="C31" i="819" s="1"/>
  <c r="C32" i="819" s="1"/>
  <c r="C33" i="819" s="1"/>
  <c r="C34" i="819" s="1"/>
  <c r="C35" i="819" s="1"/>
  <c r="C36" i="819" s="1"/>
  <c r="C37" i="819" s="1"/>
  <c r="C38" i="819" s="1"/>
  <c r="D26" i="819"/>
  <c r="D27" i="819" s="1"/>
  <c r="D28" i="819" s="1"/>
  <c r="D29" i="819" s="1"/>
  <c r="D30" i="819" s="1"/>
  <c r="D31" i="819" s="1"/>
  <c r="D32" i="819" s="1"/>
  <c r="D33" i="819" s="1"/>
  <c r="D34" i="819" s="1"/>
  <c r="D35" i="819" s="1"/>
  <c r="D36" i="819" s="1"/>
  <c r="D37" i="819" s="1"/>
  <c r="D38" i="819" s="1"/>
  <c r="D26" i="821"/>
  <c r="D27" i="821" s="1"/>
  <c r="D28" i="821" s="1"/>
  <c r="D29" i="821" s="1"/>
  <c r="D30" i="821" s="1"/>
  <c r="D31" i="821" s="1"/>
  <c r="D32" i="821" s="1"/>
  <c r="D33" i="821" s="1"/>
  <c r="D34" i="821" s="1"/>
  <c r="D35" i="821" s="1"/>
  <c r="D36" i="821" s="1"/>
  <c r="D37" i="821" s="1"/>
  <c r="D38" i="821" s="1"/>
  <c r="D26" i="822"/>
  <c r="D27" i="822" s="1"/>
  <c r="D28" i="822" s="1"/>
  <c r="D29" i="822" s="1"/>
  <c r="D30" i="822" s="1"/>
  <c r="D31" i="822" s="1"/>
  <c r="D32" i="822" s="1"/>
  <c r="D33" i="822" s="1"/>
  <c r="D34" i="822" s="1"/>
  <c r="D35" i="822" s="1"/>
  <c r="D36" i="822" s="1"/>
  <c r="D37" i="822" s="1"/>
  <c r="D38" i="822" s="1"/>
  <c r="D26" i="820"/>
  <c r="D27" i="820" s="1"/>
  <c r="D28" i="820" s="1"/>
  <c r="D29" i="820" s="1"/>
  <c r="D30" i="820" s="1"/>
  <c r="D31" i="820" s="1"/>
  <c r="D32" i="820" s="1"/>
  <c r="D33" i="820" s="1"/>
  <c r="D34" i="820" s="1"/>
  <c r="D35" i="820" s="1"/>
  <c r="D36" i="820" s="1"/>
  <c r="D37" i="820" s="1"/>
  <c r="D38" i="820" s="1"/>
  <c r="C27" i="760"/>
  <c r="C28" i="760" s="1"/>
  <c r="C29" i="760" s="1"/>
  <c r="C30" i="760" s="1"/>
  <c r="C31" i="760" s="1"/>
  <c r="C32" i="760" s="1"/>
  <c r="C33" i="760" s="1"/>
  <c r="C34" i="760" s="1"/>
  <c r="C35" i="760" s="1"/>
  <c r="C36" i="760" s="1"/>
  <c r="C37" i="760" s="1"/>
  <c r="C38" i="760" s="1"/>
  <c r="D26" i="760"/>
  <c r="D27" i="760" s="1"/>
  <c r="D28" i="760" s="1"/>
  <c r="D29" i="760" s="1"/>
  <c r="D30" i="760" s="1"/>
  <c r="D31" i="760" s="1"/>
  <c r="D32" i="760" s="1"/>
  <c r="D33" i="760" s="1"/>
  <c r="D34" i="760" s="1"/>
  <c r="D35" i="760" s="1"/>
  <c r="D36" i="760" s="1"/>
  <c r="D37" i="760" s="1"/>
  <c r="D38" i="760" s="1"/>
  <c r="C27" i="762"/>
  <c r="C28" i="762" s="1"/>
  <c r="C29" i="762" s="1"/>
  <c r="C30" i="762" s="1"/>
  <c r="C31" i="762" s="1"/>
  <c r="C32" i="762" s="1"/>
  <c r="C33" i="762" s="1"/>
  <c r="C34" i="762" s="1"/>
  <c r="C35" i="762" s="1"/>
  <c r="C36" i="762" s="1"/>
  <c r="C37" i="762" s="1"/>
  <c r="C38" i="762" s="1"/>
  <c r="D26" i="762"/>
  <c r="D27" i="762" s="1"/>
  <c r="D28" i="762" s="1"/>
  <c r="D29" i="762" s="1"/>
  <c r="D30" i="762" s="1"/>
  <c r="D31" i="762" s="1"/>
  <c r="D32" i="762" s="1"/>
  <c r="D33" i="762" s="1"/>
  <c r="D34" i="762" s="1"/>
  <c r="D35" i="762" s="1"/>
  <c r="D36" i="762" s="1"/>
  <c r="D37" i="762" s="1"/>
  <c r="D38" i="762" s="1"/>
  <c r="C27" i="765"/>
  <c r="C28" i="765" s="1"/>
  <c r="C29" i="765" s="1"/>
  <c r="C30" i="765" s="1"/>
  <c r="C31" i="765" s="1"/>
  <c r="C32" i="765" s="1"/>
  <c r="C33" i="765" s="1"/>
  <c r="C34" i="765" s="1"/>
  <c r="C35" i="765" s="1"/>
  <c r="C36" i="765" s="1"/>
  <c r="C37" i="765" s="1"/>
  <c r="C38" i="765" s="1"/>
  <c r="D26" i="765"/>
  <c r="D27" i="765" s="1"/>
  <c r="D28" i="765" s="1"/>
  <c r="D29" i="765" s="1"/>
  <c r="D30" i="765" s="1"/>
  <c r="D31" i="765" s="1"/>
  <c r="D32" i="765" s="1"/>
  <c r="D33" i="765" s="1"/>
  <c r="D34" i="765" s="1"/>
  <c r="D35" i="765" s="1"/>
  <c r="D36" i="765" s="1"/>
  <c r="D37" i="765" s="1"/>
  <c r="D38" i="765" s="1"/>
  <c r="C27" i="734"/>
  <c r="C28" i="734" s="1"/>
  <c r="C29" i="734" s="1"/>
  <c r="C30" i="734" s="1"/>
  <c r="C31" i="734" s="1"/>
  <c r="C32" i="734" s="1"/>
  <c r="C33" i="734" s="1"/>
  <c r="C34" i="734" s="1"/>
  <c r="C35" i="734" s="1"/>
  <c r="C36" i="734" s="1"/>
  <c r="C37" i="734" s="1"/>
  <c r="C38" i="734" s="1"/>
  <c r="D26" i="734"/>
  <c r="D27" i="734" s="1"/>
  <c r="D28" i="734" s="1"/>
  <c r="D29" i="734" s="1"/>
  <c r="D30" i="734" s="1"/>
  <c r="D31" i="734" s="1"/>
  <c r="D32" i="734" s="1"/>
  <c r="D33" i="734" s="1"/>
  <c r="D34" i="734" s="1"/>
  <c r="D35" i="734" s="1"/>
  <c r="D36" i="734" s="1"/>
  <c r="D37" i="734" s="1"/>
  <c r="D38" i="734" s="1"/>
  <c r="C27" i="735"/>
  <c r="C28" i="735" s="1"/>
  <c r="C29" i="735" s="1"/>
  <c r="C30" i="735" s="1"/>
  <c r="C31" i="735" s="1"/>
  <c r="C32" i="735" s="1"/>
  <c r="C33" i="735" s="1"/>
  <c r="C34" i="735" s="1"/>
  <c r="C35" i="735" s="1"/>
  <c r="C36" i="735" s="1"/>
  <c r="C37" i="735" s="1"/>
  <c r="C38" i="735" s="1"/>
  <c r="D26" i="735"/>
  <c r="D27" i="735" s="1"/>
  <c r="D28" i="735" s="1"/>
  <c r="D29" i="735" s="1"/>
  <c r="D30" i="735" s="1"/>
  <c r="D31" i="735" s="1"/>
  <c r="D32" i="735" s="1"/>
  <c r="D33" i="735" s="1"/>
  <c r="D34" i="735" s="1"/>
  <c r="D35" i="735" s="1"/>
  <c r="D36" i="735" s="1"/>
  <c r="D37" i="735" s="1"/>
  <c r="D38" i="735" s="1"/>
  <c r="C27" i="712"/>
  <c r="C28" i="712" s="1"/>
  <c r="C29" i="712" s="1"/>
  <c r="C30" i="712" s="1"/>
  <c r="C31" i="712" s="1"/>
  <c r="C32" i="712" s="1"/>
  <c r="C33" i="712" s="1"/>
  <c r="C34" i="712" s="1"/>
  <c r="C35" i="712" s="1"/>
  <c r="C36" i="712" s="1"/>
  <c r="C37" i="712" s="1"/>
  <c r="C38" i="712" s="1"/>
  <c r="D26" i="712"/>
  <c r="D27" i="712" s="1"/>
  <c r="D28" i="712" s="1"/>
  <c r="D29" i="712" s="1"/>
  <c r="D30" i="712" s="1"/>
  <c r="D31" i="712" s="1"/>
  <c r="D32" i="712" s="1"/>
  <c r="D33" i="712" s="1"/>
  <c r="D34" i="712" s="1"/>
  <c r="D35" i="712" s="1"/>
  <c r="D36" i="712" s="1"/>
  <c r="D37" i="712" s="1"/>
  <c r="D38" i="712" s="1"/>
  <c r="C27" i="707"/>
  <c r="C28" i="707" s="1"/>
  <c r="C29" i="707" s="1"/>
  <c r="C30" i="707" s="1"/>
  <c r="C31" i="707" s="1"/>
  <c r="C32" i="707" s="1"/>
  <c r="C33" i="707" s="1"/>
  <c r="C34" i="707" s="1"/>
  <c r="C35" i="707" s="1"/>
  <c r="C36" i="707" s="1"/>
  <c r="C37" i="707" s="1"/>
  <c r="C38" i="707" s="1"/>
  <c r="D26" i="707"/>
  <c r="D27" i="707" s="1"/>
  <c r="D28" i="707" s="1"/>
  <c r="D29" i="707" s="1"/>
  <c r="D30" i="707" s="1"/>
  <c r="D31" i="707" s="1"/>
  <c r="D32" i="707" s="1"/>
  <c r="D33" i="707" s="1"/>
  <c r="D34" i="707" s="1"/>
  <c r="D35" i="707" s="1"/>
  <c r="D36" i="707" s="1"/>
  <c r="D37" i="707" s="1"/>
  <c r="D38" i="707" s="1"/>
  <c r="C27" i="705"/>
  <c r="C28" i="705" s="1"/>
  <c r="C29" i="705" s="1"/>
  <c r="C30" i="705" s="1"/>
  <c r="C31" i="705" s="1"/>
  <c r="C32" i="705" s="1"/>
  <c r="C33" i="705" s="1"/>
  <c r="C34" i="705" s="1"/>
  <c r="C35" i="705" s="1"/>
  <c r="C36" i="705" s="1"/>
  <c r="C37" i="705" s="1"/>
  <c r="C38" i="705" s="1"/>
  <c r="D26" i="705"/>
  <c r="D27" i="705" s="1"/>
  <c r="D28" i="705" s="1"/>
  <c r="D29" i="705" s="1"/>
  <c r="D30" i="705" s="1"/>
  <c r="D31" i="705" s="1"/>
  <c r="D32" i="705" s="1"/>
  <c r="D33" i="705" s="1"/>
  <c r="D34" i="705" s="1"/>
  <c r="D35" i="705" s="1"/>
  <c r="D36" i="705" s="1"/>
  <c r="C8" i="665"/>
  <c r="C12" i="665"/>
  <c r="D37" i="705" l="1"/>
  <c r="D38" i="705" s="1"/>
  <c r="C10" i="665"/>
  <c r="F15" i="665"/>
  <c r="C15" i="665"/>
  <c r="C26" i="665" s="1"/>
  <c r="D26" i="665" s="1"/>
  <c r="D27" i="665" s="1"/>
  <c r="D28" i="665" s="1"/>
  <c r="D29" i="665" s="1"/>
  <c r="D30" i="665" s="1"/>
  <c r="D31" i="665" s="1"/>
  <c r="D32" i="665" s="1"/>
  <c r="D33" i="665" s="1"/>
  <c r="D34" i="665" s="1"/>
  <c r="D35" i="665" s="1"/>
  <c r="D36" i="665" s="1"/>
  <c r="D37" i="665" s="1"/>
  <c r="D38" i="665" s="1"/>
  <c r="A19" i="665" l="1"/>
  <c r="M15" i="665" l="1"/>
  <c r="A15" i="665"/>
  <c r="C7" i="665"/>
  <c r="J22" i="853"/>
  <c r="K22" i="853"/>
  <c r="L22" i="853"/>
  <c r="M22" i="853"/>
  <c r="N22" i="853"/>
  <c r="J23" i="853"/>
  <c r="K23" i="853"/>
  <c r="L23" i="853"/>
  <c r="M23" i="853"/>
  <c r="N23" i="853"/>
  <c r="J22" i="855"/>
  <c r="B33" i="855" s="1"/>
  <c r="K22" i="855"/>
  <c r="B34" i="855" s="1"/>
  <c r="L22" i="855"/>
  <c r="B35" i="855" s="1"/>
  <c r="M22" i="855"/>
  <c r="B36" i="855" s="1"/>
  <c r="N22" i="855"/>
  <c r="B37" i="855" s="1"/>
  <c r="J23" i="855"/>
  <c r="K23" i="855"/>
  <c r="L23" i="855"/>
  <c r="M23" i="855"/>
  <c r="N23" i="855"/>
  <c r="J22" i="858"/>
  <c r="B33" i="858" s="1"/>
  <c r="K22" i="858"/>
  <c r="B34" i="858" s="1"/>
  <c r="L22" i="858"/>
  <c r="B35" i="858" s="1"/>
  <c r="M22" i="858"/>
  <c r="B36" i="858" s="1"/>
  <c r="N22" i="858"/>
  <c r="B37" i="858" s="1"/>
  <c r="J23" i="858"/>
  <c r="K23" i="858"/>
  <c r="L23" i="858"/>
  <c r="M23" i="858"/>
  <c r="N23" i="858"/>
  <c r="J22" i="856"/>
  <c r="B33" i="856" s="1"/>
  <c r="K22" i="856"/>
  <c r="B34" i="856" s="1"/>
  <c r="L22" i="856"/>
  <c r="B35" i="856" s="1"/>
  <c r="M22" i="856"/>
  <c r="B36" i="856" s="1"/>
  <c r="N22" i="856"/>
  <c r="B37" i="856" s="1"/>
  <c r="J23" i="856"/>
  <c r="K23" i="856"/>
  <c r="L23" i="856"/>
  <c r="M23" i="856"/>
  <c r="N23" i="856"/>
  <c r="J22" i="857"/>
  <c r="B33" i="857" s="1"/>
  <c r="K22" i="857"/>
  <c r="B34" i="857" s="1"/>
  <c r="L22" i="857"/>
  <c r="B35" i="857" s="1"/>
  <c r="M22" i="857"/>
  <c r="B36" i="857" s="1"/>
  <c r="N22" i="857"/>
  <c r="B37" i="857" s="1"/>
  <c r="J23" i="857"/>
  <c r="K23" i="857"/>
  <c r="L23" i="857"/>
  <c r="M23" i="857"/>
  <c r="N23" i="857"/>
  <c r="B37" i="853" l="1"/>
  <c r="B36" i="853"/>
  <c r="B35" i="853"/>
  <c r="B34" i="853"/>
  <c r="B33" i="853"/>
  <c r="N23" i="854"/>
  <c r="K23" i="854"/>
  <c r="L23" i="854"/>
  <c r="N22" i="854"/>
  <c r="B37" i="854" s="1"/>
  <c r="M23" i="854"/>
  <c r="M22" i="854"/>
  <c r="B36" i="854" s="1"/>
  <c r="J23" i="854"/>
  <c r="L22" i="854"/>
  <c r="B35" i="854" s="1"/>
  <c r="K22" i="854"/>
  <c r="B34" i="854" s="1"/>
  <c r="J22" i="854"/>
  <c r="B33" i="854" s="1"/>
  <c r="J22" i="826"/>
  <c r="J22" i="825"/>
  <c r="J22" i="824"/>
  <c r="B33" i="824" s="1"/>
  <c r="J22" i="821"/>
  <c r="J22" i="819"/>
  <c r="J22" i="820"/>
  <c r="J22" i="817"/>
  <c r="B33" i="817" s="1"/>
  <c r="J22" i="822"/>
  <c r="J22" i="818"/>
  <c r="B33" i="818" s="1"/>
  <c r="J22" i="816"/>
  <c r="B33" i="816" s="1"/>
  <c r="J22" i="814"/>
  <c r="B33" i="814" s="1"/>
  <c r="J22" i="811"/>
  <c r="B33" i="811" s="1"/>
  <c r="J22" i="808"/>
  <c r="B33" i="808" s="1"/>
  <c r="J22" i="812"/>
  <c r="B33" i="812" s="1"/>
  <c r="J22" i="809"/>
  <c r="B33" i="809" s="1"/>
  <c r="J22" i="806"/>
  <c r="B33" i="806" s="1"/>
  <c r="J22" i="805"/>
  <c r="J22" i="804"/>
  <c r="J22" i="803"/>
  <c r="J22" i="802"/>
  <c r="J22" i="801"/>
  <c r="J22" i="815"/>
  <c r="B33" i="815" s="1"/>
  <c r="J22" i="813"/>
  <c r="B33" i="813" s="1"/>
  <c r="J22" i="799"/>
  <c r="J22" i="800"/>
  <c r="J22" i="810"/>
  <c r="B33" i="810" s="1"/>
  <c r="J22" i="797"/>
  <c r="J22" i="796"/>
  <c r="J22" i="795"/>
  <c r="J22" i="794"/>
  <c r="J22" i="793"/>
  <c r="B33" i="793" s="1"/>
  <c r="J22" i="792"/>
  <c r="B33" i="792" s="1"/>
  <c r="J22" i="807"/>
  <c r="J22" i="798"/>
  <c r="J22" i="789"/>
  <c r="B33" i="789" s="1"/>
  <c r="J22" i="787"/>
  <c r="B33" i="787" s="1"/>
  <c r="J22" i="783"/>
  <c r="B33" i="783" s="1"/>
  <c r="J22" i="782"/>
  <c r="J22" i="781"/>
  <c r="B33" i="781" s="1"/>
  <c r="J22" i="784"/>
  <c r="J22" i="788"/>
  <c r="B33" i="788" s="1"/>
  <c r="J22" i="785"/>
  <c r="B33" i="785" s="1"/>
  <c r="J22" i="790"/>
  <c r="B33" i="790" s="1"/>
  <c r="J22" i="791"/>
  <c r="B33" i="791" s="1"/>
  <c r="J22" i="786"/>
  <c r="B33" i="786" s="1"/>
  <c r="J22" i="772"/>
  <c r="J22" i="771"/>
  <c r="B33" i="771" s="1"/>
  <c r="J22" i="770"/>
  <c r="B33" i="770" s="1"/>
  <c r="J22" i="769"/>
  <c r="B33" i="769" s="1"/>
  <c r="J22" i="768"/>
  <c r="B33" i="768" s="1"/>
  <c r="J22" i="773"/>
  <c r="J22" i="777"/>
  <c r="B33" i="777" s="1"/>
  <c r="J22" i="774"/>
  <c r="B33" i="774" s="1"/>
  <c r="J22" i="780"/>
  <c r="J22" i="778"/>
  <c r="J22" i="775"/>
  <c r="B33" i="775" s="1"/>
  <c r="J22" i="776"/>
  <c r="B33" i="776" s="1"/>
  <c r="J22" i="779"/>
  <c r="N23" i="826"/>
  <c r="N23" i="825"/>
  <c r="N23" i="821"/>
  <c r="N23" i="819"/>
  <c r="O23" i="819" s="1"/>
  <c r="N23" i="816"/>
  <c r="N23" i="820"/>
  <c r="N23" i="824"/>
  <c r="N23" i="818"/>
  <c r="N23" i="822"/>
  <c r="N23" i="814"/>
  <c r="N23" i="811"/>
  <c r="N23" i="808"/>
  <c r="N23" i="805"/>
  <c r="N23" i="804"/>
  <c r="N23" i="812"/>
  <c r="N23" i="809"/>
  <c r="N23" i="806"/>
  <c r="N23" i="813"/>
  <c r="N23" i="810"/>
  <c r="N23" i="807"/>
  <c r="N23" i="817"/>
  <c r="N23" i="815"/>
  <c r="N23" i="801"/>
  <c r="N23" i="799"/>
  <c r="N23" i="796"/>
  <c r="N23" i="795"/>
  <c r="N23" i="794"/>
  <c r="N23" i="793"/>
  <c r="N23" i="797"/>
  <c r="N23" i="803"/>
  <c r="N23" i="800"/>
  <c r="N23" i="798"/>
  <c r="N23" i="787"/>
  <c r="N23" i="791"/>
  <c r="N23" i="784"/>
  <c r="N23" i="789"/>
  <c r="N23" i="788"/>
  <c r="N23" i="785"/>
  <c r="N23" i="792"/>
  <c r="O23" i="792" s="1"/>
  <c r="N23" i="802"/>
  <c r="N23" i="786"/>
  <c r="N23" i="783"/>
  <c r="N23" i="773"/>
  <c r="N23" i="781"/>
  <c r="N23" i="777"/>
  <c r="N23" i="782"/>
  <c r="N23" i="774"/>
  <c r="N23" i="772"/>
  <c r="N23" i="778"/>
  <c r="N23" i="769"/>
  <c r="N23" i="771"/>
  <c r="N23" i="775"/>
  <c r="N23" i="790"/>
  <c r="N23" i="780"/>
  <c r="N23" i="776"/>
  <c r="N23" i="770"/>
  <c r="N23" i="768"/>
  <c r="N23" i="779"/>
  <c r="M23" i="826"/>
  <c r="M23" i="821"/>
  <c r="M23" i="819"/>
  <c r="M23" i="825"/>
  <c r="M23" i="817"/>
  <c r="M23" i="820"/>
  <c r="M23" i="824"/>
  <c r="M23" i="818"/>
  <c r="M23" i="822"/>
  <c r="M23" i="814"/>
  <c r="M23" i="811"/>
  <c r="M23" i="808"/>
  <c r="M23" i="805"/>
  <c r="M23" i="804"/>
  <c r="M23" i="816"/>
  <c r="M23" i="812"/>
  <c r="M23" i="809"/>
  <c r="M23" i="806"/>
  <c r="M23" i="815"/>
  <c r="M23" i="810"/>
  <c r="M23" i="801"/>
  <c r="M23" i="799"/>
  <c r="M23" i="796"/>
  <c r="M23" i="795"/>
  <c r="M23" i="794"/>
  <c r="M23" i="793"/>
  <c r="M23" i="792"/>
  <c r="M23" i="791"/>
  <c r="M23" i="790"/>
  <c r="M23" i="789"/>
  <c r="M23" i="788"/>
  <c r="M23" i="787"/>
  <c r="M23" i="786"/>
  <c r="M23" i="785"/>
  <c r="M23" i="784"/>
  <c r="M23" i="783"/>
  <c r="M23" i="807"/>
  <c r="M23" i="797"/>
  <c r="M23" i="803"/>
  <c r="M23" i="800"/>
  <c r="M23" i="798"/>
  <c r="M23" i="802"/>
  <c r="M23" i="813"/>
  <c r="M23" i="772"/>
  <c r="M23" i="771"/>
  <c r="M23" i="770"/>
  <c r="M23" i="769"/>
  <c r="M23" i="768"/>
  <c r="M23" i="773"/>
  <c r="M23" i="781"/>
  <c r="M23" i="777"/>
  <c r="M23" i="782"/>
  <c r="M23" i="774"/>
  <c r="M23" i="778"/>
  <c r="M23" i="775"/>
  <c r="M23" i="776"/>
  <c r="M23" i="779"/>
  <c r="M23" i="780"/>
  <c r="L23" i="826"/>
  <c r="L23" i="825"/>
  <c r="L23" i="824"/>
  <c r="L23" i="821"/>
  <c r="L23" i="819"/>
  <c r="L23" i="816"/>
  <c r="L23" i="817"/>
  <c r="L23" i="820"/>
  <c r="L23" i="818"/>
  <c r="L23" i="815"/>
  <c r="L23" i="822"/>
  <c r="L23" i="814"/>
  <c r="L23" i="811"/>
  <c r="L23" i="808"/>
  <c r="L23" i="805"/>
  <c r="L23" i="804"/>
  <c r="L23" i="803"/>
  <c r="L23" i="802"/>
  <c r="L23" i="801"/>
  <c r="L23" i="800"/>
  <c r="L23" i="812"/>
  <c r="L23" i="810"/>
  <c r="L23" i="799"/>
  <c r="L23" i="796"/>
  <c r="L23" i="795"/>
  <c r="L23" i="794"/>
  <c r="L23" i="793"/>
  <c r="L23" i="792"/>
  <c r="L23" i="807"/>
  <c r="L23" i="797"/>
  <c r="L23" i="809"/>
  <c r="L23" i="806"/>
  <c r="L23" i="798"/>
  <c r="L23" i="790"/>
  <c r="L23" i="783"/>
  <c r="L23" i="782"/>
  <c r="L23" i="781"/>
  <c r="L23" i="787"/>
  <c r="L23" i="791"/>
  <c r="L23" i="784"/>
  <c r="L23" i="789"/>
  <c r="L23" i="788"/>
  <c r="L23" i="813"/>
  <c r="L23" i="785"/>
  <c r="L23" i="786"/>
  <c r="L23" i="776"/>
  <c r="L23" i="772"/>
  <c r="L23" i="771"/>
  <c r="L23" i="770"/>
  <c r="L23" i="769"/>
  <c r="L23" i="768"/>
  <c r="L23" i="773"/>
  <c r="L23" i="777"/>
  <c r="L23" i="779"/>
  <c r="L23" i="774"/>
  <c r="L23" i="778"/>
  <c r="L23" i="775"/>
  <c r="L23" i="780"/>
  <c r="K23" i="826"/>
  <c r="K23" i="821"/>
  <c r="K23" i="819"/>
  <c r="K23" i="816"/>
  <c r="K23" i="825"/>
  <c r="K23" i="817"/>
  <c r="K23" i="820"/>
  <c r="K23" i="824"/>
  <c r="K23" i="822"/>
  <c r="K23" i="815"/>
  <c r="K23" i="813"/>
  <c r="K23" i="810"/>
  <c r="K23" i="807"/>
  <c r="K23" i="814"/>
  <c r="K23" i="811"/>
  <c r="K23" i="808"/>
  <c r="K23" i="818"/>
  <c r="K23" i="812"/>
  <c r="K23" i="809"/>
  <c r="K23" i="806"/>
  <c r="K23" i="802"/>
  <c r="K23" i="804"/>
  <c r="K23" i="801"/>
  <c r="K23" i="805"/>
  <c r="K23" i="799"/>
  <c r="K23" i="796"/>
  <c r="K23" i="795"/>
  <c r="K23" i="794"/>
  <c r="K23" i="803"/>
  <c r="K23" i="797"/>
  <c r="K23" i="800"/>
  <c r="K23" i="798"/>
  <c r="K23" i="790"/>
  <c r="K23" i="783"/>
  <c r="K23" i="782"/>
  <c r="K23" i="781"/>
  <c r="K23" i="787"/>
  <c r="K23" i="791"/>
  <c r="K23" i="784"/>
  <c r="K23" i="789"/>
  <c r="K23" i="793"/>
  <c r="K23" i="788"/>
  <c r="K23" i="785"/>
  <c r="K23" i="792"/>
  <c r="K23" i="779"/>
  <c r="K23" i="776"/>
  <c r="K23" i="772"/>
  <c r="K23" i="771"/>
  <c r="K23" i="770"/>
  <c r="K23" i="769"/>
  <c r="K23" i="768"/>
  <c r="K23" i="780"/>
  <c r="K23" i="786"/>
  <c r="K23" i="773"/>
  <c r="K23" i="777"/>
  <c r="K23" i="774"/>
  <c r="K23" i="778"/>
  <c r="K23" i="775"/>
  <c r="J23" i="826"/>
  <c r="J23" i="822"/>
  <c r="J23" i="821"/>
  <c r="J23" i="819"/>
  <c r="J23" i="816"/>
  <c r="J23" i="825"/>
  <c r="J23" i="817"/>
  <c r="J23" i="820"/>
  <c r="J23" i="818"/>
  <c r="J23" i="815"/>
  <c r="J23" i="813"/>
  <c r="J23" i="810"/>
  <c r="J23" i="807"/>
  <c r="J23" i="814"/>
  <c r="J23" i="811"/>
  <c r="J23" i="808"/>
  <c r="J23" i="824"/>
  <c r="J23" i="805"/>
  <c r="J23" i="804"/>
  <c r="J23" i="803"/>
  <c r="J23" i="802"/>
  <c r="J23" i="801"/>
  <c r="J23" i="800"/>
  <c r="J23" i="799"/>
  <c r="J23" i="798"/>
  <c r="J23" i="797"/>
  <c r="J23" i="812"/>
  <c r="J23" i="809"/>
  <c r="J23" i="806"/>
  <c r="J23" i="796"/>
  <c r="J23" i="795"/>
  <c r="J23" i="794"/>
  <c r="J23" i="790"/>
  <c r="J23" i="783"/>
  <c r="J23" i="782"/>
  <c r="J23" i="781"/>
  <c r="J23" i="787"/>
  <c r="J23" i="791"/>
  <c r="J23" i="784"/>
  <c r="J23" i="789"/>
  <c r="J23" i="793"/>
  <c r="J23" i="788"/>
  <c r="J23" i="785"/>
  <c r="J23" i="792"/>
  <c r="J23" i="780"/>
  <c r="J23" i="779"/>
  <c r="J23" i="776"/>
  <c r="J23" i="772"/>
  <c r="J23" i="771"/>
  <c r="J23" i="770"/>
  <c r="J23" i="769"/>
  <c r="J23" i="768"/>
  <c r="J23" i="786"/>
  <c r="J23" i="773"/>
  <c r="J23" i="777"/>
  <c r="J23" i="774"/>
  <c r="J23" i="778"/>
  <c r="J23" i="775"/>
  <c r="N22" i="826"/>
  <c r="N22" i="825"/>
  <c r="N22" i="824"/>
  <c r="B37" i="824" s="1"/>
  <c r="N22" i="820"/>
  <c r="N22" i="817"/>
  <c r="B37" i="817" s="1"/>
  <c r="N22" i="822"/>
  <c r="N22" i="818"/>
  <c r="B37" i="818" s="1"/>
  <c r="N22" i="815"/>
  <c r="B37" i="815" s="1"/>
  <c r="N22" i="821"/>
  <c r="N22" i="819"/>
  <c r="O22" i="819" s="1"/>
  <c r="N22" i="816"/>
  <c r="B37" i="816" s="1"/>
  <c r="N22" i="812"/>
  <c r="B37" i="812" s="1"/>
  <c r="N22" i="809"/>
  <c r="B37" i="809" s="1"/>
  <c r="N22" i="806"/>
  <c r="B37" i="806" s="1"/>
  <c r="N22" i="805"/>
  <c r="N22" i="804"/>
  <c r="N22" i="803"/>
  <c r="N22" i="802"/>
  <c r="N22" i="801"/>
  <c r="N22" i="800"/>
  <c r="N22" i="799"/>
  <c r="N22" i="797"/>
  <c r="N22" i="796"/>
  <c r="B37" i="796" s="1"/>
  <c r="N22" i="795"/>
  <c r="B37" i="795" s="1"/>
  <c r="N22" i="794"/>
  <c r="N22" i="793"/>
  <c r="B37" i="793" s="1"/>
  <c r="N22" i="792"/>
  <c r="B37" i="792" s="1"/>
  <c r="N22" i="791"/>
  <c r="B37" i="791" s="1"/>
  <c r="N22" i="790"/>
  <c r="B37" i="790" s="1"/>
  <c r="N22" i="808"/>
  <c r="B37" i="808" s="1"/>
  <c r="N22" i="810"/>
  <c r="B37" i="810" s="1"/>
  <c r="N22" i="798"/>
  <c r="N22" i="807"/>
  <c r="N22" i="814"/>
  <c r="B37" i="814" s="1"/>
  <c r="N22" i="813"/>
  <c r="B37" i="813" s="1"/>
  <c r="N22" i="784"/>
  <c r="N22" i="788"/>
  <c r="B37" i="788" s="1"/>
  <c r="N22" i="785"/>
  <c r="B37" i="785" s="1"/>
  <c r="N22" i="786"/>
  <c r="B37" i="786" s="1"/>
  <c r="N22" i="783"/>
  <c r="B37" i="783" s="1"/>
  <c r="N22" i="782"/>
  <c r="N22" i="781"/>
  <c r="B37" i="781" s="1"/>
  <c r="N22" i="780"/>
  <c r="N22" i="779"/>
  <c r="N22" i="778"/>
  <c r="N22" i="777"/>
  <c r="B37" i="777" s="1"/>
  <c r="N22" i="776"/>
  <c r="B37" i="776" s="1"/>
  <c r="N22" i="775"/>
  <c r="B37" i="775" s="1"/>
  <c r="N22" i="774"/>
  <c r="B37" i="774" s="1"/>
  <c r="N22" i="773"/>
  <c r="N22" i="789"/>
  <c r="B37" i="789" s="1"/>
  <c r="N22" i="787"/>
  <c r="B37" i="787" s="1"/>
  <c r="N22" i="811"/>
  <c r="B37" i="811" s="1"/>
  <c r="N22" i="772"/>
  <c r="B37" i="772" s="1"/>
  <c r="N22" i="771"/>
  <c r="B37" i="771" s="1"/>
  <c r="N22" i="770"/>
  <c r="B37" i="770" s="1"/>
  <c r="N22" i="769"/>
  <c r="B37" i="769" s="1"/>
  <c r="N22" i="768"/>
  <c r="B37" i="768" s="1"/>
  <c r="M22" i="826"/>
  <c r="B36" i="826" s="1"/>
  <c r="M22" i="825"/>
  <c r="B36" i="825" s="1"/>
  <c r="M22" i="824"/>
  <c r="B36" i="824" s="1"/>
  <c r="M22" i="820"/>
  <c r="M22" i="817"/>
  <c r="B36" i="817" s="1"/>
  <c r="M22" i="822"/>
  <c r="M22" i="818"/>
  <c r="B36" i="818" s="1"/>
  <c r="M22" i="821"/>
  <c r="M22" i="816"/>
  <c r="B36" i="816" s="1"/>
  <c r="M22" i="814"/>
  <c r="B36" i="814" s="1"/>
  <c r="M22" i="811"/>
  <c r="B36" i="811" s="1"/>
  <c r="M22" i="808"/>
  <c r="B36" i="808" s="1"/>
  <c r="M22" i="812"/>
  <c r="B36" i="812" s="1"/>
  <c r="M22" i="809"/>
  <c r="B36" i="809" s="1"/>
  <c r="M22" i="806"/>
  <c r="B36" i="806" s="1"/>
  <c r="M22" i="805"/>
  <c r="M22" i="804"/>
  <c r="M22" i="803"/>
  <c r="M22" i="802"/>
  <c r="M22" i="815"/>
  <c r="B36" i="815" s="1"/>
  <c r="M22" i="813"/>
  <c r="B36" i="813" s="1"/>
  <c r="M22" i="810"/>
  <c r="B36" i="810" s="1"/>
  <c r="M22" i="807"/>
  <c r="B36" i="807" s="1"/>
  <c r="M22" i="819"/>
  <c r="M22" i="797"/>
  <c r="B36" i="797" s="1"/>
  <c r="M22" i="796"/>
  <c r="M22" i="795"/>
  <c r="M22" i="794"/>
  <c r="M22" i="793"/>
  <c r="B36" i="793" s="1"/>
  <c r="M22" i="792"/>
  <c r="B36" i="792" s="1"/>
  <c r="M22" i="791"/>
  <c r="B36" i="791" s="1"/>
  <c r="M22" i="798"/>
  <c r="M22" i="801"/>
  <c r="M22" i="800"/>
  <c r="M22" i="784"/>
  <c r="M22" i="788"/>
  <c r="B36" i="788" s="1"/>
  <c r="M22" i="785"/>
  <c r="B36" i="785" s="1"/>
  <c r="M22" i="790"/>
  <c r="B36" i="790" s="1"/>
  <c r="M22" i="786"/>
  <c r="B36" i="786" s="1"/>
  <c r="M22" i="799"/>
  <c r="M22" i="783"/>
  <c r="B36" i="783" s="1"/>
  <c r="M22" i="782"/>
  <c r="M22" i="781"/>
  <c r="B36" i="781" s="1"/>
  <c r="M22" i="777"/>
  <c r="B36" i="777" s="1"/>
  <c r="M22" i="787"/>
  <c r="B36" i="787" s="1"/>
  <c r="M22" i="774"/>
  <c r="B36" i="774" s="1"/>
  <c r="M22" i="773"/>
  <c r="M22" i="780"/>
  <c r="M22" i="778"/>
  <c r="M22" i="775"/>
  <c r="B36" i="775" s="1"/>
  <c r="M22" i="779"/>
  <c r="M22" i="789"/>
  <c r="B36" i="789" s="1"/>
  <c r="M22" i="776"/>
  <c r="B36" i="776" s="1"/>
  <c r="M22" i="772"/>
  <c r="M22" i="771"/>
  <c r="B36" i="771" s="1"/>
  <c r="M22" i="770"/>
  <c r="B36" i="770" s="1"/>
  <c r="M22" i="769"/>
  <c r="B36" i="769" s="1"/>
  <c r="M22" i="768"/>
  <c r="B36" i="768" s="1"/>
  <c r="L22" i="826"/>
  <c r="L22" i="825"/>
  <c r="L22" i="824"/>
  <c r="B35" i="824" s="1"/>
  <c r="L22" i="820"/>
  <c r="L22" i="817"/>
  <c r="B35" i="817" s="1"/>
  <c r="L22" i="822"/>
  <c r="L22" i="818"/>
  <c r="B35" i="818" s="1"/>
  <c r="L22" i="819"/>
  <c r="L22" i="821"/>
  <c r="L22" i="816"/>
  <c r="B35" i="816" s="1"/>
  <c r="L22" i="814"/>
  <c r="B35" i="814" s="1"/>
  <c r="L22" i="811"/>
  <c r="B35" i="811" s="1"/>
  <c r="L22" i="808"/>
  <c r="B35" i="808" s="1"/>
  <c r="L22" i="812"/>
  <c r="B35" i="812" s="1"/>
  <c r="L22" i="809"/>
  <c r="B35" i="809" s="1"/>
  <c r="L22" i="806"/>
  <c r="B35" i="806" s="1"/>
  <c r="L22" i="805"/>
  <c r="L22" i="804"/>
  <c r="L22" i="815"/>
  <c r="B35" i="815" s="1"/>
  <c r="L22" i="813"/>
  <c r="B35" i="813" s="1"/>
  <c r="L22" i="810"/>
  <c r="B35" i="810" s="1"/>
  <c r="L22" i="807"/>
  <c r="L22" i="800"/>
  <c r="L22" i="797"/>
  <c r="L22" i="796"/>
  <c r="B35" i="796" s="1"/>
  <c r="L22" i="795"/>
  <c r="L22" i="794"/>
  <c r="L22" i="793"/>
  <c r="B35" i="793" s="1"/>
  <c r="L22" i="802"/>
  <c r="L22" i="798"/>
  <c r="L22" i="803"/>
  <c r="L22" i="801"/>
  <c r="L22" i="792"/>
  <c r="B35" i="792" s="1"/>
  <c r="L22" i="784"/>
  <c r="L22" i="788"/>
  <c r="B35" i="788" s="1"/>
  <c r="L22" i="785"/>
  <c r="B35" i="785" s="1"/>
  <c r="L22" i="790"/>
  <c r="B35" i="790" s="1"/>
  <c r="L22" i="791"/>
  <c r="B35" i="791" s="1"/>
  <c r="L22" i="786"/>
  <c r="B35" i="786" s="1"/>
  <c r="L22" i="799"/>
  <c r="L22" i="773"/>
  <c r="L22" i="777"/>
  <c r="B35" i="777" s="1"/>
  <c r="L22" i="770"/>
  <c r="B35" i="770" s="1"/>
  <c r="L22" i="783"/>
  <c r="B35" i="783" s="1"/>
  <c r="L22" i="787"/>
  <c r="B35" i="787" s="1"/>
  <c r="L22" i="774"/>
  <c r="B35" i="774" s="1"/>
  <c r="L22" i="780"/>
  <c r="L22" i="778"/>
  <c r="L22" i="769"/>
  <c r="B35" i="769" s="1"/>
  <c r="L22" i="771"/>
  <c r="B35" i="771" s="1"/>
  <c r="L22" i="781"/>
  <c r="B35" i="781" s="1"/>
  <c r="L22" i="772"/>
  <c r="B35" i="772" s="1"/>
  <c r="L22" i="782"/>
  <c r="L22" i="775"/>
  <c r="B35" i="775" s="1"/>
  <c r="L22" i="768"/>
  <c r="B35" i="768" s="1"/>
  <c r="L22" i="779"/>
  <c r="L22" i="789"/>
  <c r="B35" i="789" s="1"/>
  <c r="L22" i="776"/>
  <c r="B35" i="776" s="1"/>
  <c r="K22" i="819"/>
  <c r="K22" i="816"/>
  <c r="B34" i="816" s="1"/>
  <c r="K22" i="824"/>
  <c r="B34" i="824" s="1"/>
  <c r="K22" i="820"/>
  <c r="K22" i="825"/>
  <c r="B34" i="825" s="1"/>
  <c r="K22" i="822"/>
  <c r="K22" i="826"/>
  <c r="B34" i="826" s="1"/>
  <c r="K22" i="818"/>
  <c r="B34" i="818" s="1"/>
  <c r="K22" i="821"/>
  <c r="K22" i="817"/>
  <c r="B34" i="817" s="1"/>
  <c r="K22" i="814"/>
  <c r="B34" i="814" s="1"/>
  <c r="K22" i="811"/>
  <c r="B34" i="811" s="1"/>
  <c r="K22" i="808"/>
  <c r="B34" i="808" s="1"/>
  <c r="K22" i="812"/>
  <c r="B34" i="812" s="1"/>
  <c r="K22" i="809"/>
  <c r="B34" i="809" s="1"/>
  <c r="K22" i="806"/>
  <c r="B34" i="806" s="1"/>
  <c r="K22" i="805"/>
  <c r="K22" i="813"/>
  <c r="B34" i="813" s="1"/>
  <c r="K22" i="810"/>
  <c r="B34" i="810" s="1"/>
  <c r="K22" i="807"/>
  <c r="B34" i="807" s="1"/>
  <c r="K22" i="800"/>
  <c r="K22" i="815"/>
  <c r="B34" i="815" s="1"/>
  <c r="K22" i="797"/>
  <c r="B34" i="797" s="1"/>
  <c r="K22" i="796"/>
  <c r="B34" i="796" s="1"/>
  <c r="K22" i="795"/>
  <c r="B34" i="795" s="1"/>
  <c r="K22" i="794"/>
  <c r="K22" i="793"/>
  <c r="B34" i="793" s="1"/>
  <c r="K22" i="792"/>
  <c r="B34" i="792" s="1"/>
  <c r="K22" i="791"/>
  <c r="B34" i="791" s="1"/>
  <c r="K22" i="790"/>
  <c r="B34" i="790" s="1"/>
  <c r="K22" i="789"/>
  <c r="B34" i="789" s="1"/>
  <c r="K22" i="788"/>
  <c r="B34" i="788" s="1"/>
  <c r="K22" i="787"/>
  <c r="B34" i="787" s="1"/>
  <c r="K22" i="786"/>
  <c r="B34" i="786" s="1"/>
  <c r="K22" i="785"/>
  <c r="B34" i="785" s="1"/>
  <c r="K22" i="784"/>
  <c r="K22" i="804"/>
  <c r="K22" i="802"/>
  <c r="K22" i="798"/>
  <c r="K22" i="803"/>
  <c r="K22" i="801"/>
  <c r="K22" i="799"/>
  <c r="K22" i="772"/>
  <c r="K22" i="771"/>
  <c r="B34" i="771" s="1"/>
  <c r="K22" i="770"/>
  <c r="B34" i="770" s="1"/>
  <c r="K22" i="769"/>
  <c r="B34" i="769" s="1"/>
  <c r="K22" i="768"/>
  <c r="B34" i="768" s="1"/>
  <c r="K22" i="773"/>
  <c r="K22" i="777"/>
  <c r="B34" i="777" s="1"/>
  <c r="K22" i="783"/>
  <c r="B34" i="783" s="1"/>
  <c r="K22" i="774"/>
  <c r="B34" i="774" s="1"/>
  <c r="K22" i="780"/>
  <c r="K22" i="778"/>
  <c r="K22" i="781"/>
  <c r="B34" i="781" s="1"/>
  <c r="K22" i="782"/>
  <c r="K22" i="775"/>
  <c r="B34" i="775" s="1"/>
  <c r="K22" i="779"/>
  <c r="K22" i="776"/>
  <c r="B34" i="776" s="1"/>
  <c r="J22" i="767"/>
  <c r="B33" i="767" s="1"/>
  <c r="J22" i="766"/>
  <c r="B33" i="766" s="1"/>
  <c r="J22" i="765"/>
  <c r="J22" i="764"/>
  <c r="B33" i="764" s="1"/>
  <c r="J22" i="763"/>
  <c r="B33" i="763" s="1"/>
  <c r="J22" i="753"/>
  <c r="B33" i="753" s="1"/>
  <c r="J22" i="758"/>
  <c r="J22" i="750"/>
  <c r="B33" i="750" s="1"/>
  <c r="J22" i="754"/>
  <c r="B33" i="754" s="1"/>
  <c r="J22" i="746"/>
  <c r="B33" i="746" s="1"/>
  <c r="J22" i="745"/>
  <c r="B33" i="745" s="1"/>
  <c r="J22" i="760"/>
  <c r="J22" i="747"/>
  <c r="B33" i="747" s="1"/>
  <c r="J22" i="757"/>
  <c r="J22" i="751"/>
  <c r="J22" i="755"/>
  <c r="J22" i="748"/>
  <c r="B33" i="748" s="1"/>
  <c r="J22" i="752"/>
  <c r="J22" i="749"/>
  <c r="J22" i="759"/>
  <c r="J22" i="741"/>
  <c r="B33" i="741" s="1"/>
  <c r="J22" i="744"/>
  <c r="B33" i="744" s="1"/>
  <c r="J22" i="761"/>
  <c r="B33" i="761" s="1"/>
  <c r="J22" i="737"/>
  <c r="J22" i="762"/>
  <c r="J22" i="742"/>
  <c r="B33" i="742" s="1"/>
  <c r="J22" i="738"/>
  <c r="J22" i="740"/>
  <c r="J22" i="743"/>
  <c r="J22" i="756"/>
  <c r="J22" i="739"/>
  <c r="N23" i="767"/>
  <c r="N23" i="766"/>
  <c r="N23" i="765"/>
  <c r="N23" i="764"/>
  <c r="N23" i="763"/>
  <c r="N23" i="762"/>
  <c r="N23" i="759"/>
  <c r="N23" i="758"/>
  <c r="N23" i="750"/>
  <c r="N23" i="754"/>
  <c r="N23" i="747"/>
  <c r="N23" i="751"/>
  <c r="N23" i="761"/>
  <c r="N23" i="757"/>
  <c r="N23" i="755"/>
  <c r="N23" i="748"/>
  <c r="N23" i="752"/>
  <c r="N23" i="753"/>
  <c r="N23" i="760"/>
  <c r="N23" i="741"/>
  <c r="N23" i="749"/>
  <c r="N23" i="745"/>
  <c r="N23" i="742"/>
  <c r="N23" i="746"/>
  <c r="N23" i="756"/>
  <c r="N23" i="743"/>
  <c r="N23" i="740"/>
  <c r="N23" i="739"/>
  <c r="N23" i="738"/>
  <c r="N23" i="737"/>
  <c r="N23" i="744"/>
  <c r="M23" i="767"/>
  <c r="M23" i="766"/>
  <c r="M23" i="765"/>
  <c r="M23" i="764"/>
  <c r="M23" i="763"/>
  <c r="M23" i="762"/>
  <c r="M23" i="761"/>
  <c r="M23" i="753"/>
  <c r="M23" i="759"/>
  <c r="M23" i="758"/>
  <c r="M23" i="750"/>
  <c r="M23" i="754"/>
  <c r="M23" i="746"/>
  <c r="M23" i="747"/>
  <c r="M23" i="751"/>
  <c r="M23" i="757"/>
  <c r="M23" i="755"/>
  <c r="M23" i="748"/>
  <c r="M23" i="752"/>
  <c r="M23" i="756"/>
  <c r="M23" i="749"/>
  <c r="M23" i="760"/>
  <c r="M23" i="741"/>
  <c r="M23" i="745"/>
  <c r="M23" i="742"/>
  <c r="M23" i="744"/>
  <c r="M23" i="743"/>
  <c r="M23" i="740"/>
  <c r="M23" i="739"/>
  <c r="M23" i="738"/>
  <c r="M23" i="737"/>
  <c r="L23" i="767"/>
  <c r="L23" i="766"/>
  <c r="L23" i="765"/>
  <c r="L23" i="764"/>
  <c r="L23" i="763"/>
  <c r="L23" i="756"/>
  <c r="L23" i="749"/>
  <c r="L23" i="753"/>
  <c r="L23" i="759"/>
  <c r="L23" i="758"/>
  <c r="L23" i="750"/>
  <c r="L23" i="754"/>
  <c r="L23" i="746"/>
  <c r="L23" i="745"/>
  <c r="L23" i="747"/>
  <c r="L23" i="761"/>
  <c r="L23" i="751"/>
  <c r="L23" i="757"/>
  <c r="L23" i="755"/>
  <c r="L23" i="762"/>
  <c r="L23" i="748"/>
  <c r="L23" i="760"/>
  <c r="L23" i="737"/>
  <c r="L23" i="741"/>
  <c r="L23" i="739"/>
  <c r="L23" i="752"/>
  <c r="L23" i="742"/>
  <c r="L23" i="738"/>
  <c r="L23" i="743"/>
  <c r="L23" i="740"/>
  <c r="L23" i="744"/>
  <c r="K23" i="767"/>
  <c r="K23" i="766"/>
  <c r="K23" i="765"/>
  <c r="K23" i="764"/>
  <c r="K23" i="763"/>
  <c r="K23" i="762"/>
  <c r="K23" i="760"/>
  <c r="K23" i="756"/>
  <c r="K23" i="749"/>
  <c r="K23" i="753"/>
  <c r="K23" i="759"/>
  <c r="K23" i="758"/>
  <c r="K23" i="750"/>
  <c r="K23" i="754"/>
  <c r="K23" i="747"/>
  <c r="K23" i="761"/>
  <c r="K23" i="751"/>
  <c r="K23" i="757"/>
  <c r="K23" i="755"/>
  <c r="K23" i="744"/>
  <c r="K23" i="748"/>
  <c r="K23" i="741"/>
  <c r="K23" i="752"/>
  <c r="K23" i="745"/>
  <c r="K23" i="746"/>
  <c r="K23" i="742"/>
  <c r="K23" i="743"/>
  <c r="K23" i="740"/>
  <c r="K23" i="739"/>
  <c r="K23" i="738"/>
  <c r="K23" i="737"/>
  <c r="J23" i="767"/>
  <c r="J23" i="766"/>
  <c r="J23" i="765"/>
  <c r="J23" i="764"/>
  <c r="J23" i="763"/>
  <c r="J23" i="762"/>
  <c r="J23" i="761"/>
  <c r="J23" i="760"/>
  <c r="J23" i="756"/>
  <c r="J23" i="749"/>
  <c r="J23" i="753"/>
  <c r="J23" i="759"/>
  <c r="J23" i="758"/>
  <c r="J23" i="750"/>
  <c r="J23" i="754"/>
  <c r="J23" i="746"/>
  <c r="J23" i="745"/>
  <c r="J23" i="744"/>
  <c r="J23" i="743"/>
  <c r="J23" i="742"/>
  <c r="J23" i="741"/>
  <c r="J23" i="747"/>
  <c r="J23" i="751"/>
  <c r="J23" i="757"/>
  <c r="J23" i="755"/>
  <c r="J23" i="752"/>
  <c r="J23" i="740"/>
  <c r="J23" i="739"/>
  <c r="J23" i="738"/>
  <c r="J23" i="737"/>
  <c r="J23" i="748"/>
  <c r="N22" i="767"/>
  <c r="B37" i="767" s="1"/>
  <c r="N22" i="766"/>
  <c r="B37" i="766" s="1"/>
  <c r="N22" i="765"/>
  <c r="N22" i="764"/>
  <c r="B37" i="764" s="1"/>
  <c r="N22" i="763"/>
  <c r="B37" i="763" s="1"/>
  <c r="N22" i="762"/>
  <c r="N22" i="761"/>
  <c r="B37" i="761" s="1"/>
  <c r="N22" i="760"/>
  <c r="N22" i="759"/>
  <c r="N22" i="754"/>
  <c r="B37" i="754" s="1"/>
  <c r="N22" i="746"/>
  <c r="B37" i="746" s="1"/>
  <c r="N22" i="745"/>
  <c r="B37" i="745" s="1"/>
  <c r="N22" i="747"/>
  <c r="B37" i="747" s="1"/>
  <c r="N22" i="757"/>
  <c r="N22" i="751"/>
  <c r="N22" i="755"/>
  <c r="B37" i="755" s="1"/>
  <c r="N22" i="748"/>
  <c r="B37" i="748" s="1"/>
  <c r="N22" i="752"/>
  <c r="B37" i="752" s="1"/>
  <c r="N22" i="756"/>
  <c r="N22" i="749"/>
  <c r="N22" i="753"/>
  <c r="B37" i="753" s="1"/>
  <c r="N22" i="750"/>
  <c r="B37" i="750" s="1"/>
  <c r="N22" i="742"/>
  <c r="B37" i="742" s="1"/>
  <c r="N22" i="758"/>
  <c r="N22" i="743"/>
  <c r="N22" i="744"/>
  <c r="B37" i="744" s="1"/>
  <c r="N22" i="740"/>
  <c r="N22" i="739"/>
  <c r="N22" i="738"/>
  <c r="N22" i="737"/>
  <c r="N22" i="741"/>
  <c r="B37" i="741" s="1"/>
  <c r="M22" i="767"/>
  <c r="B36" i="767" s="1"/>
  <c r="M22" i="766"/>
  <c r="B36" i="766" s="1"/>
  <c r="M22" i="765"/>
  <c r="M22" i="764"/>
  <c r="B36" i="764" s="1"/>
  <c r="M22" i="763"/>
  <c r="B36" i="763" s="1"/>
  <c r="M22" i="762"/>
  <c r="M22" i="761"/>
  <c r="B36" i="761" s="1"/>
  <c r="M22" i="760"/>
  <c r="M22" i="750"/>
  <c r="B36" i="750" s="1"/>
  <c r="M22" i="754"/>
  <c r="B36" i="754" s="1"/>
  <c r="M22" i="746"/>
  <c r="B36" i="746" s="1"/>
  <c r="M22" i="757"/>
  <c r="B36" i="757" s="1"/>
  <c r="M22" i="751"/>
  <c r="M22" i="755"/>
  <c r="B36" i="755" s="1"/>
  <c r="M22" i="748"/>
  <c r="B36" i="748" s="1"/>
  <c r="M22" i="752"/>
  <c r="M22" i="759"/>
  <c r="M22" i="756"/>
  <c r="B36" i="756" s="1"/>
  <c r="M22" i="749"/>
  <c r="M22" i="745"/>
  <c r="B36" i="745" s="1"/>
  <c r="M22" i="747"/>
  <c r="B36" i="747" s="1"/>
  <c r="M22" i="742"/>
  <c r="B36" i="742" s="1"/>
  <c r="M22" i="758"/>
  <c r="M22" i="753"/>
  <c r="B36" i="753" s="1"/>
  <c r="M22" i="743"/>
  <c r="M22" i="741"/>
  <c r="B36" i="741" s="1"/>
  <c r="M22" i="744"/>
  <c r="B36" i="744" s="1"/>
  <c r="M22" i="740"/>
  <c r="M22" i="739"/>
  <c r="M22" i="738"/>
  <c r="M22" i="737"/>
  <c r="L22" i="767"/>
  <c r="B35" i="767" s="1"/>
  <c r="L22" i="766"/>
  <c r="B35" i="766" s="1"/>
  <c r="L22" i="765"/>
  <c r="L22" i="764"/>
  <c r="B35" i="764" s="1"/>
  <c r="L22" i="763"/>
  <c r="B35" i="763" s="1"/>
  <c r="L22" i="762"/>
  <c r="L22" i="750"/>
  <c r="B35" i="750" s="1"/>
  <c r="L22" i="754"/>
  <c r="B35" i="754" s="1"/>
  <c r="L22" i="760"/>
  <c r="L22" i="747"/>
  <c r="B35" i="747" s="1"/>
  <c r="L22" i="757"/>
  <c r="B35" i="757" s="1"/>
  <c r="L22" i="751"/>
  <c r="B35" i="751" s="1"/>
  <c r="L22" i="755"/>
  <c r="B35" i="755" s="1"/>
  <c r="L22" i="748"/>
  <c r="B35" i="748" s="1"/>
  <c r="L22" i="752"/>
  <c r="B35" i="752" s="1"/>
  <c r="L22" i="759"/>
  <c r="L22" i="756"/>
  <c r="L22" i="758"/>
  <c r="L22" i="745"/>
  <c r="B35" i="745" s="1"/>
  <c r="L22" i="761"/>
  <c r="B35" i="761" s="1"/>
  <c r="L22" i="742"/>
  <c r="B35" i="742" s="1"/>
  <c r="L22" i="753"/>
  <c r="B35" i="753" s="1"/>
  <c r="L22" i="743"/>
  <c r="L22" i="744"/>
  <c r="B35" i="744" s="1"/>
  <c r="L22" i="740"/>
  <c r="L22" i="739"/>
  <c r="L22" i="738"/>
  <c r="L22" i="737"/>
  <c r="B35" i="737" s="1"/>
  <c r="L22" i="749"/>
  <c r="L22" i="746"/>
  <c r="B35" i="746" s="1"/>
  <c r="L22" i="741"/>
  <c r="B35" i="741" s="1"/>
  <c r="K22" i="767"/>
  <c r="B34" i="767" s="1"/>
  <c r="K22" i="766"/>
  <c r="B34" i="766" s="1"/>
  <c r="K22" i="765"/>
  <c r="K22" i="764"/>
  <c r="B34" i="764" s="1"/>
  <c r="K22" i="763"/>
  <c r="B34" i="763" s="1"/>
  <c r="K22" i="762"/>
  <c r="K22" i="761"/>
  <c r="B34" i="761" s="1"/>
  <c r="K22" i="758"/>
  <c r="K22" i="750"/>
  <c r="B34" i="750" s="1"/>
  <c r="K22" i="754"/>
  <c r="B34" i="754" s="1"/>
  <c r="K22" i="746"/>
  <c r="B34" i="746" s="1"/>
  <c r="K22" i="760"/>
  <c r="K22" i="747"/>
  <c r="B34" i="747" s="1"/>
  <c r="K22" i="757"/>
  <c r="B34" i="757" s="1"/>
  <c r="K22" i="751"/>
  <c r="K22" i="755"/>
  <c r="B34" i="755" s="1"/>
  <c r="K22" i="748"/>
  <c r="B34" i="748" s="1"/>
  <c r="K22" i="752"/>
  <c r="K22" i="759"/>
  <c r="K22" i="753"/>
  <c r="B34" i="753" s="1"/>
  <c r="K22" i="749"/>
  <c r="K22" i="741"/>
  <c r="B34" i="741" s="1"/>
  <c r="K22" i="745"/>
  <c r="B34" i="745" s="1"/>
  <c r="K22" i="742"/>
  <c r="B34" i="742" s="1"/>
  <c r="K22" i="743"/>
  <c r="K22" i="756"/>
  <c r="K22" i="744"/>
  <c r="B34" i="744" s="1"/>
  <c r="K22" i="740"/>
  <c r="K22" i="739"/>
  <c r="K22" i="738"/>
  <c r="K22" i="737"/>
  <c r="J22" i="735"/>
  <c r="J22" i="734"/>
  <c r="J22" i="733"/>
  <c r="J22" i="732"/>
  <c r="J22" i="731"/>
  <c r="J22" i="730"/>
  <c r="J22" i="729"/>
  <c r="J22" i="728"/>
  <c r="J22" i="727"/>
  <c r="B33" i="727" s="1"/>
  <c r="J22" i="726"/>
  <c r="B33" i="726" s="1"/>
  <c r="J22" i="725"/>
  <c r="B33" i="725" s="1"/>
  <c r="J22" i="724"/>
  <c r="B33" i="724" s="1"/>
  <c r="J22" i="722"/>
  <c r="B33" i="722" s="1"/>
  <c r="J22" i="721"/>
  <c r="B33" i="721" s="1"/>
  <c r="J22" i="720"/>
  <c r="B33" i="720" s="1"/>
  <c r="J22" i="723"/>
  <c r="B33" i="723" s="1"/>
  <c r="N23" i="735"/>
  <c r="N23" i="734"/>
  <c r="N23" i="733"/>
  <c r="N23" i="732"/>
  <c r="N23" i="731"/>
  <c r="N23" i="730"/>
  <c r="N23" i="729"/>
  <c r="N23" i="728"/>
  <c r="N23" i="727"/>
  <c r="N23" i="726"/>
  <c r="N23" i="725"/>
  <c r="N23" i="724"/>
  <c r="N23" i="723"/>
  <c r="N23" i="721"/>
  <c r="N23" i="722"/>
  <c r="N23" i="720"/>
  <c r="M23" i="735"/>
  <c r="M23" i="734"/>
  <c r="M23" i="733"/>
  <c r="M23" i="732"/>
  <c r="M23" i="731"/>
  <c r="M23" i="730"/>
  <c r="M23" i="729"/>
  <c r="M23" i="728"/>
  <c r="M23" i="727"/>
  <c r="M23" i="726"/>
  <c r="M23" i="725"/>
  <c r="M23" i="724"/>
  <c r="M23" i="723"/>
  <c r="M23" i="721"/>
  <c r="M23" i="722"/>
  <c r="M23" i="720"/>
  <c r="L23" i="735"/>
  <c r="L23" i="734"/>
  <c r="L23" i="733"/>
  <c r="L23" i="732"/>
  <c r="L23" i="731"/>
  <c r="L23" i="730"/>
  <c r="L23" i="729"/>
  <c r="L23" i="728"/>
  <c r="L23" i="727"/>
  <c r="L23" i="726"/>
  <c r="L23" i="725"/>
  <c r="L23" i="724"/>
  <c r="L23" i="723"/>
  <c r="L23" i="721"/>
  <c r="L23" i="722"/>
  <c r="L23" i="720"/>
  <c r="K23" i="735"/>
  <c r="K23" i="734"/>
  <c r="K23" i="733"/>
  <c r="K23" i="732"/>
  <c r="K23" i="731"/>
  <c r="K23" i="730"/>
  <c r="K23" i="729"/>
  <c r="K23" i="728"/>
  <c r="K23" i="727"/>
  <c r="K23" i="726"/>
  <c r="K23" i="720"/>
  <c r="K23" i="724"/>
  <c r="K23" i="723"/>
  <c r="K23" i="722"/>
  <c r="K23" i="721"/>
  <c r="K23" i="725"/>
  <c r="J23" i="735"/>
  <c r="J23" i="734"/>
  <c r="J23" i="733"/>
  <c r="J23" i="732"/>
  <c r="J23" i="731"/>
  <c r="J23" i="730"/>
  <c r="J23" i="729"/>
  <c r="J23" i="728"/>
  <c r="J23" i="727"/>
  <c r="J23" i="726"/>
  <c r="J23" i="725"/>
  <c r="J23" i="724"/>
  <c r="J23" i="720"/>
  <c r="J23" i="723"/>
  <c r="J23" i="721"/>
  <c r="J23" i="722"/>
  <c r="N22" i="735"/>
  <c r="N22" i="734"/>
  <c r="N22" i="733"/>
  <c r="B37" i="733" s="1"/>
  <c r="N22" i="732"/>
  <c r="B37" i="732" s="1"/>
  <c r="N22" i="731"/>
  <c r="B37" i="731" s="1"/>
  <c r="N22" i="730"/>
  <c r="B37" i="730" s="1"/>
  <c r="N22" i="729"/>
  <c r="B37" i="729" s="1"/>
  <c r="N22" i="728"/>
  <c r="B37" i="728" s="1"/>
  <c r="N22" i="727"/>
  <c r="B37" i="727" s="1"/>
  <c r="N22" i="726"/>
  <c r="B37" i="726" s="1"/>
  <c r="N22" i="725"/>
  <c r="B37" i="725" s="1"/>
  <c r="N22" i="724"/>
  <c r="B37" i="724" s="1"/>
  <c r="N22" i="723"/>
  <c r="B37" i="723" s="1"/>
  <c r="N22" i="722"/>
  <c r="B37" i="722" s="1"/>
  <c r="N22" i="721"/>
  <c r="B37" i="721" s="1"/>
  <c r="N22" i="720"/>
  <c r="B37" i="720" s="1"/>
  <c r="M22" i="735"/>
  <c r="M22" i="734"/>
  <c r="M22" i="733"/>
  <c r="B36" i="733" s="1"/>
  <c r="M22" i="732"/>
  <c r="B36" i="732" s="1"/>
  <c r="M22" i="731"/>
  <c r="B36" i="731" s="1"/>
  <c r="M22" i="730"/>
  <c r="M22" i="729"/>
  <c r="B36" i="729" s="1"/>
  <c r="M22" i="728"/>
  <c r="B36" i="728" s="1"/>
  <c r="M22" i="727"/>
  <c r="B36" i="727" s="1"/>
  <c r="M22" i="726"/>
  <c r="B36" i="726" s="1"/>
  <c r="M22" i="725"/>
  <c r="B36" i="725" s="1"/>
  <c r="M22" i="724"/>
  <c r="B36" i="724" s="1"/>
  <c r="M22" i="723"/>
  <c r="B36" i="723" s="1"/>
  <c r="M22" i="722"/>
  <c r="B36" i="722" s="1"/>
  <c r="M22" i="721"/>
  <c r="B36" i="721" s="1"/>
  <c r="M22" i="720"/>
  <c r="B36" i="720" s="1"/>
  <c r="L22" i="735"/>
  <c r="L22" i="734"/>
  <c r="L22" i="733"/>
  <c r="B35" i="733" s="1"/>
  <c r="L22" i="732"/>
  <c r="B35" i="732" s="1"/>
  <c r="L22" i="731"/>
  <c r="B35" i="731" s="1"/>
  <c r="L22" i="730"/>
  <c r="B35" i="730" s="1"/>
  <c r="L22" i="729"/>
  <c r="B35" i="729" s="1"/>
  <c r="L22" i="728"/>
  <c r="B35" i="728" s="1"/>
  <c r="L22" i="727"/>
  <c r="B35" i="727" s="1"/>
  <c r="L22" i="726"/>
  <c r="B35" i="726" s="1"/>
  <c r="L22" i="725"/>
  <c r="B35" i="725" s="1"/>
  <c r="L22" i="724"/>
  <c r="B35" i="724" s="1"/>
  <c r="L22" i="722"/>
  <c r="B35" i="722" s="1"/>
  <c r="L22" i="720"/>
  <c r="B35" i="720" s="1"/>
  <c r="L22" i="723"/>
  <c r="B35" i="723" s="1"/>
  <c r="L22" i="721"/>
  <c r="B35" i="721" s="1"/>
  <c r="K22" i="735"/>
  <c r="K22" i="734"/>
  <c r="K22" i="733"/>
  <c r="K22" i="732"/>
  <c r="B34" i="732" s="1"/>
  <c r="K22" i="731"/>
  <c r="K22" i="730"/>
  <c r="B34" i="730" s="1"/>
  <c r="K22" i="729"/>
  <c r="B34" i="729" s="1"/>
  <c r="K22" i="728"/>
  <c r="B34" i="728" s="1"/>
  <c r="K22" i="727"/>
  <c r="B34" i="727" s="1"/>
  <c r="K22" i="726"/>
  <c r="B34" i="726" s="1"/>
  <c r="K22" i="725"/>
  <c r="B34" i="725" s="1"/>
  <c r="K22" i="724"/>
  <c r="B34" i="724" s="1"/>
  <c r="K22" i="722"/>
  <c r="B34" i="722" s="1"/>
  <c r="K22" i="720"/>
  <c r="B34" i="720" s="1"/>
  <c r="K22" i="723"/>
  <c r="B34" i="723" s="1"/>
  <c r="K22" i="721"/>
  <c r="B34" i="721" s="1"/>
  <c r="J22" i="719"/>
  <c r="B33" i="719" s="1"/>
  <c r="J22" i="718"/>
  <c r="B33" i="718" s="1"/>
  <c r="J22" i="717"/>
  <c r="B33" i="717" s="1"/>
  <c r="J22" i="716"/>
  <c r="B33" i="716" s="1"/>
  <c r="J22" i="715"/>
  <c r="B33" i="715" s="1"/>
  <c r="J22" i="714"/>
  <c r="B33" i="714" s="1"/>
  <c r="J22" i="713"/>
  <c r="B33" i="713" s="1"/>
  <c r="J22" i="712"/>
  <c r="N23" i="719"/>
  <c r="N23" i="718"/>
  <c r="N23" i="717"/>
  <c r="N23" i="716"/>
  <c r="N23" i="715"/>
  <c r="N23" i="714"/>
  <c r="N23" i="713"/>
  <c r="N23" i="712"/>
  <c r="M23" i="719"/>
  <c r="M23" i="718"/>
  <c r="M23" i="717"/>
  <c r="M23" i="716"/>
  <c r="M23" i="715"/>
  <c r="M23" i="714"/>
  <c r="M23" i="713"/>
  <c r="M23" i="712"/>
  <c r="L23" i="719"/>
  <c r="L23" i="718"/>
  <c r="L23" i="717"/>
  <c r="L23" i="716"/>
  <c r="L23" i="715"/>
  <c r="L23" i="714"/>
  <c r="L23" i="713"/>
  <c r="L23" i="712"/>
  <c r="K23" i="712"/>
  <c r="K23" i="719"/>
  <c r="K23" i="718"/>
  <c r="K23" i="717"/>
  <c r="K23" i="716"/>
  <c r="K23" i="715"/>
  <c r="K23" i="714"/>
  <c r="K23" i="713"/>
  <c r="J23" i="719"/>
  <c r="J23" i="718"/>
  <c r="J23" i="717"/>
  <c r="J23" i="716"/>
  <c r="J23" i="715"/>
  <c r="J23" i="714"/>
  <c r="J23" i="713"/>
  <c r="J23" i="712"/>
  <c r="N22" i="719"/>
  <c r="B37" i="719" s="1"/>
  <c r="N22" i="718"/>
  <c r="B37" i="718" s="1"/>
  <c r="N22" i="717"/>
  <c r="B37" i="717" s="1"/>
  <c r="N22" i="716"/>
  <c r="B37" i="716" s="1"/>
  <c r="N22" i="715"/>
  <c r="B37" i="715" s="1"/>
  <c r="N22" i="714"/>
  <c r="B37" i="714" s="1"/>
  <c r="N22" i="713"/>
  <c r="B37" i="713" s="1"/>
  <c r="N22" i="712"/>
  <c r="M22" i="719"/>
  <c r="B36" i="719" s="1"/>
  <c r="M22" i="718"/>
  <c r="B36" i="718" s="1"/>
  <c r="M22" i="717"/>
  <c r="B36" i="717" s="1"/>
  <c r="M22" i="716"/>
  <c r="B36" i="716" s="1"/>
  <c r="M22" i="715"/>
  <c r="B36" i="715" s="1"/>
  <c r="M22" i="714"/>
  <c r="B36" i="714" s="1"/>
  <c r="M22" i="713"/>
  <c r="B36" i="713" s="1"/>
  <c r="M22" i="712"/>
  <c r="L22" i="712"/>
  <c r="L22" i="719"/>
  <c r="B35" i="719" s="1"/>
  <c r="L22" i="718"/>
  <c r="B35" i="718" s="1"/>
  <c r="L22" i="717"/>
  <c r="B35" i="717" s="1"/>
  <c r="L22" i="716"/>
  <c r="B35" i="716" s="1"/>
  <c r="L22" i="715"/>
  <c r="B35" i="715" s="1"/>
  <c r="L22" i="714"/>
  <c r="B35" i="714" s="1"/>
  <c r="L22" i="713"/>
  <c r="B35" i="713" s="1"/>
  <c r="K22" i="719"/>
  <c r="B34" i="719" s="1"/>
  <c r="K22" i="718"/>
  <c r="B34" i="718" s="1"/>
  <c r="K22" i="717"/>
  <c r="B34" i="717" s="1"/>
  <c r="K22" i="716"/>
  <c r="B34" i="716" s="1"/>
  <c r="K22" i="715"/>
  <c r="B34" i="715" s="1"/>
  <c r="K22" i="714"/>
  <c r="B34" i="714" s="1"/>
  <c r="K22" i="713"/>
  <c r="B34" i="713" s="1"/>
  <c r="K22" i="712"/>
  <c r="J22" i="711"/>
  <c r="B33" i="711" s="1"/>
  <c r="J22" i="710"/>
  <c r="B33" i="710" s="1"/>
  <c r="J22" i="709"/>
  <c r="B33" i="709" s="1"/>
  <c r="N23" i="711"/>
  <c r="N23" i="710"/>
  <c r="N23" i="709"/>
  <c r="M23" i="711"/>
  <c r="M23" i="710"/>
  <c r="M23" i="709"/>
  <c r="L23" i="711"/>
  <c r="L23" i="710"/>
  <c r="L23" i="709"/>
  <c r="K23" i="711"/>
  <c r="K23" i="710"/>
  <c r="K23" i="709"/>
  <c r="J23" i="711"/>
  <c r="J23" i="710"/>
  <c r="J23" i="709"/>
  <c r="N22" i="711"/>
  <c r="B37" i="711" s="1"/>
  <c r="N22" i="710"/>
  <c r="B37" i="710" s="1"/>
  <c r="N22" i="709"/>
  <c r="B37" i="709" s="1"/>
  <c r="M22" i="711"/>
  <c r="B36" i="711" s="1"/>
  <c r="M22" i="710"/>
  <c r="B36" i="710" s="1"/>
  <c r="M22" i="709"/>
  <c r="B36" i="709" s="1"/>
  <c r="L22" i="711"/>
  <c r="B35" i="711" s="1"/>
  <c r="L22" i="710"/>
  <c r="B35" i="710" s="1"/>
  <c r="L22" i="709"/>
  <c r="B35" i="709" s="1"/>
  <c r="K22" i="711"/>
  <c r="B34" i="711" s="1"/>
  <c r="K22" i="710"/>
  <c r="B34" i="710" s="1"/>
  <c r="K22" i="709"/>
  <c r="B34" i="709" s="1"/>
  <c r="N23" i="707"/>
  <c r="N23" i="706"/>
  <c r="O23" i="706" s="1"/>
  <c r="M23" i="707"/>
  <c r="M23" i="706"/>
  <c r="L23" i="707"/>
  <c r="L23" i="706"/>
  <c r="K23" i="706"/>
  <c r="K23" i="707"/>
  <c r="J22" i="707"/>
  <c r="J22" i="706"/>
  <c r="B33" i="706" s="1"/>
  <c r="J23" i="707"/>
  <c r="J23" i="706"/>
  <c r="N22" i="707"/>
  <c r="N22" i="706"/>
  <c r="B37" i="706" s="1"/>
  <c r="M22" i="707"/>
  <c r="M22" i="706"/>
  <c r="B36" i="706" s="1"/>
  <c r="L22" i="707"/>
  <c r="L22" i="706"/>
  <c r="B35" i="706" s="1"/>
  <c r="K22" i="707"/>
  <c r="K22" i="706"/>
  <c r="B34" i="706" s="1"/>
  <c r="J22" i="665"/>
  <c r="J22" i="705"/>
  <c r="N23" i="665"/>
  <c r="N23" i="705"/>
  <c r="M23" i="665"/>
  <c r="M23" i="705"/>
  <c r="L23" i="665"/>
  <c r="L23" i="705"/>
  <c r="K23" i="665"/>
  <c r="J23" i="665"/>
  <c r="J23" i="705"/>
  <c r="N22" i="665"/>
  <c r="N22" i="705"/>
  <c r="M22" i="665"/>
  <c r="M22" i="705"/>
  <c r="L22" i="665"/>
  <c r="L22" i="705"/>
  <c r="K22" i="665"/>
  <c r="K22" i="705"/>
  <c r="C27" i="665"/>
  <c r="H23" i="718"/>
  <c r="G23" i="718"/>
  <c r="E23" i="722"/>
  <c r="I23" i="858"/>
  <c r="H23" i="858"/>
  <c r="G23" i="858"/>
  <c r="F23" i="858"/>
  <c r="E23" i="858"/>
  <c r="D23" i="858"/>
  <c r="C23" i="858"/>
  <c r="I23" i="857"/>
  <c r="H23" i="857"/>
  <c r="G23" i="857"/>
  <c r="F23" i="857"/>
  <c r="E23" i="857"/>
  <c r="D23" i="857"/>
  <c r="C23" i="857"/>
  <c r="I23" i="856"/>
  <c r="H23" i="856"/>
  <c r="G23" i="856"/>
  <c r="F23" i="856"/>
  <c r="E23" i="856"/>
  <c r="D23" i="856"/>
  <c r="C23" i="856"/>
  <c r="I23" i="853"/>
  <c r="H23" i="853"/>
  <c r="G23" i="853"/>
  <c r="F23" i="853"/>
  <c r="E23" i="853"/>
  <c r="D23" i="853"/>
  <c r="C23" i="853"/>
  <c r="I23" i="855"/>
  <c r="H23" i="855"/>
  <c r="G23" i="855"/>
  <c r="F23" i="855"/>
  <c r="E23" i="855"/>
  <c r="D23" i="855"/>
  <c r="C23" i="855"/>
  <c r="B36" i="730" l="1"/>
  <c r="B34" i="752"/>
  <c r="B35" i="756"/>
  <c r="B35" i="795"/>
  <c r="B34" i="772"/>
  <c r="B37" i="797"/>
  <c r="B35" i="749"/>
  <c r="B36" i="752"/>
  <c r="B36" i="772"/>
  <c r="B36" i="738"/>
  <c r="B37" i="738"/>
  <c r="B35" i="825"/>
  <c r="B34" i="756"/>
  <c r="B37" i="749"/>
  <c r="B34" i="749"/>
  <c r="B34" i="731"/>
  <c r="B34" i="733"/>
  <c r="B36" i="795"/>
  <c r="B37" i="825"/>
  <c r="B35" i="797"/>
  <c r="B35" i="738"/>
  <c r="B37" i="743"/>
  <c r="B36" i="743"/>
  <c r="B36" i="749"/>
  <c r="B37" i="756"/>
  <c r="B35" i="826"/>
  <c r="B37" i="751"/>
  <c r="B37" i="807"/>
  <c r="B34" i="738"/>
  <c r="B36" i="740"/>
  <c r="B37" i="740"/>
  <c r="B35" i="740"/>
  <c r="B35" i="743"/>
  <c r="B34" i="737"/>
  <c r="B33" i="743"/>
  <c r="B33" i="807"/>
  <c r="B33" i="826"/>
  <c r="B33" i="737"/>
  <c r="B33" i="730"/>
  <c r="B33" i="740"/>
  <c r="B36" i="796"/>
  <c r="B33" i="731"/>
  <c r="B33" i="738"/>
  <c r="B33" i="732"/>
  <c r="B33" i="772"/>
  <c r="B33" i="733"/>
  <c r="B37" i="826"/>
  <c r="B33" i="795"/>
  <c r="B36" i="737"/>
  <c r="B37" i="737"/>
  <c r="B37" i="757"/>
  <c r="B33" i="796"/>
  <c r="B33" i="797"/>
  <c r="B36" i="751"/>
  <c r="B34" i="751"/>
  <c r="B34" i="740"/>
  <c r="B33" i="749"/>
  <c r="B33" i="752"/>
  <c r="B35" i="807"/>
  <c r="B33" i="729"/>
  <c r="B34" i="743"/>
  <c r="B33" i="755"/>
  <c r="B33" i="751"/>
  <c r="B33" i="728"/>
  <c r="B33" i="756"/>
  <c r="B33" i="757"/>
  <c r="B33" i="825"/>
  <c r="O22" i="792"/>
  <c r="B38" i="792" s="1"/>
  <c r="C22" i="825"/>
  <c r="H22" i="803"/>
  <c r="F22" i="816"/>
  <c r="B29" i="816" s="1"/>
  <c r="G22" i="772"/>
  <c r="I22" i="821"/>
  <c r="E22" i="858"/>
  <c r="B28" i="858" s="1"/>
  <c r="E22" i="715"/>
  <c r="B28" i="715" s="1"/>
  <c r="C22" i="749"/>
  <c r="E22" i="792"/>
  <c r="B28" i="792" s="1"/>
  <c r="G22" i="855"/>
  <c r="B30" i="855" s="1"/>
  <c r="D22" i="749"/>
  <c r="H22" i="719"/>
  <c r="B31" i="719" s="1"/>
  <c r="D22" i="763"/>
  <c r="B27" i="763" s="1"/>
  <c r="F22" i="778"/>
  <c r="H22" i="779"/>
  <c r="F22" i="768"/>
  <c r="B29" i="768" s="1"/>
  <c r="C22" i="765"/>
  <c r="D22" i="819"/>
  <c r="F22" i="706"/>
  <c r="B29" i="706" s="1"/>
  <c r="H22" i="820"/>
  <c r="D22" i="781"/>
  <c r="B27" i="781" s="1"/>
  <c r="F22" i="782"/>
  <c r="H22" i="857"/>
  <c r="B31" i="857" s="1"/>
  <c r="H22" i="858"/>
  <c r="B31" i="858" s="1"/>
  <c r="E22" i="798"/>
  <c r="E22" i="746"/>
  <c r="B28" i="746" s="1"/>
  <c r="G22" i="735"/>
  <c r="I22" i="854"/>
  <c r="B32" i="854" s="1"/>
  <c r="C22" i="751"/>
  <c r="E22" i="727"/>
  <c r="B28" i="727" s="1"/>
  <c r="G22" i="747"/>
  <c r="B30" i="747" s="1"/>
  <c r="I22" i="718"/>
  <c r="B32" i="718" s="1"/>
  <c r="E22" i="723"/>
  <c r="B28" i="723" s="1"/>
  <c r="C22" i="803"/>
  <c r="H22" i="774"/>
  <c r="B31" i="774" s="1"/>
  <c r="I22" i="804"/>
  <c r="H22" i="773"/>
  <c r="I22" i="752"/>
  <c r="I22" i="724"/>
  <c r="B32" i="724" s="1"/>
  <c r="D22" i="855"/>
  <c r="B27" i="855" s="1"/>
  <c r="E22" i="719"/>
  <c r="B28" i="719" s="1"/>
  <c r="E22" i="665"/>
  <c r="D22" i="787"/>
  <c r="B27" i="787" s="1"/>
  <c r="G22" i="786"/>
  <c r="B30" i="786" s="1"/>
  <c r="G22" i="796"/>
  <c r="H22" i="824"/>
  <c r="B31" i="824" s="1"/>
  <c r="F22" i="855"/>
  <c r="B29" i="855" s="1"/>
  <c r="G22" i="719"/>
  <c r="B30" i="719" s="1"/>
  <c r="I22" i="824"/>
  <c r="B32" i="824" s="1"/>
  <c r="C22" i="781"/>
  <c r="B26" i="781" s="1"/>
  <c r="G22" i="858"/>
  <c r="B30" i="858" s="1"/>
  <c r="D22" i="746"/>
  <c r="B27" i="746" s="1"/>
  <c r="H22" i="854"/>
  <c r="B31" i="854" s="1"/>
  <c r="C22" i="805"/>
  <c r="D22" i="805"/>
  <c r="F22" i="750"/>
  <c r="B29" i="750" s="1"/>
  <c r="H22" i="855"/>
  <c r="B31" i="855" s="1"/>
  <c r="C22" i="725"/>
  <c r="B26" i="725" s="1"/>
  <c r="E22" i="763"/>
  <c r="B28" i="763" s="1"/>
  <c r="I22" i="779"/>
  <c r="I22" i="665"/>
  <c r="C22" i="856"/>
  <c r="B26" i="856" s="1"/>
  <c r="E22" i="774"/>
  <c r="B28" i="774" s="1"/>
  <c r="G22" i="768"/>
  <c r="B30" i="768" s="1"/>
  <c r="I22" i="775"/>
  <c r="B32" i="775" s="1"/>
  <c r="D22" i="765"/>
  <c r="C22" i="818"/>
  <c r="B26" i="818" s="1"/>
  <c r="E22" i="819"/>
  <c r="G22" i="706"/>
  <c r="B30" i="706" s="1"/>
  <c r="C22" i="780"/>
  <c r="E22" i="781"/>
  <c r="B28" i="781" s="1"/>
  <c r="I22" i="857"/>
  <c r="B32" i="857" s="1"/>
  <c r="C22" i="784"/>
  <c r="E22" i="790"/>
  <c r="B28" i="790" s="1"/>
  <c r="G22" i="792"/>
  <c r="B30" i="792" s="1"/>
  <c r="I22" i="858"/>
  <c r="B32" i="858" s="1"/>
  <c r="C22" i="712"/>
  <c r="E22" i="713"/>
  <c r="B28" i="713" s="1"/>
  <c r="F22" i="798"/>
  <c r="H22" i="735"/>
  <c r="F22" i="729"/>
  <c r="H22" i="730"/>
  <c r="D22" i="826"/>
  <c r="F22" i="723"/>
  <c r="B29" i="723" s="1"/>
  <c r="H22" i="731"/>
  <c r="F22" i="811"/>
  <c r="B29" i="811" s="1"/>
  <c r="G22" i="808"/>
  <c r="B30" i="808" s="1"/>
  <c r="G22" i="824"/>
  <c r="B30" i="824" s="1"/>
  <c r="E22" i="775"/>
  <c r="B28" i="775" s="1"/>
  <c r="D22" i="799"/>
  <c r="F22" i="719"/>
  <c r="B29" i="719" s="1"/>
  <c r="F22" i="779"/>
  <c r="D22" i="750"/>
  <c r="B27" i="750" s="1"/>
  <c r="I22" i="807"/>
  <c r="E22" i="778"/>
  <c r="E22" i="768"/>
  <c r="B28" i="768" s="1"/>
  <c r="E22" i="805"/>
  <c r="I22" i="855"/>
  <c r="B32" i="855" s="1"/>
  <c r="F22" i="721"/>
  <c r="B29" i="721" s="1"/>
  <c r="D22" i="856"/>
  <c r="B27" i="856" s="1"/>
  <c r="I22" i="787"/>
  <c r="B32" i="787" s="1"/>
  <c r="D22" i="818"/>
  <c r="B27" i="818" s="1"/>
  <c r="F22" i="819"/>
  <c r="H22" i="706"/>
  <c r="B31" i="706" s="1"/>
  <c r="D22" i="780"/>
  <c r="F22" i="781"/>
  <c r="B29" i="781" s="1"/>
  <c r="H22" i="782"/>
  <c r="D22" i="784"/>
  <c r="F22" i="790"/>
  <c r="B29" i="790" s="1"/>
  <c r="H22" i="792"/>
  <c r="B31" i="792" s="1"/>
  <c r="D22" i="712"/>
  <c r="H22" i="714"/>
  <c r="B31" i="714" s="1"/>
  <c r="I22" i="799"/>
  <c r="G22" i="746"/>
  <c r="B30" i="746" s="1"/>
  <c r="I22" i="735"/>
  <c r="C22" i="752"/>
  <c r="E22" i="751"/>
  <c r="G22" i="727"/>
  <c r="B30" i="727" s="1"/>
  <c r="I22" i="730"/>
  <c r="E22" i="826"/>
  <c r="E22" i="754"/>
  <c r="B28" i="754" s="1"/>
  <c r="H22" i="767"/>
  <c r="B31" i="767" s="1"/>
  <c r="E22" i="740"/>
  <c r="E22" i="807"/>
  <c r="E22" i="824"/>
  <c r="B28" i="824" s="1"/>
  <c r="H22" i="817"/>
  <c r="B31" i="817" s="1"/>
  <c r="C22" i="792"/>
  <c r="B26" i="792" s="1"/>
  <c r="D22" i="778"/>
  <c r="C22" i="774"/>
  <c r="B26" i="774" s="1"/>
  <c r="D22" i="766"/>
  <c r="B27" i="766" s="1"/>
  <c r="C22" i="819"/>
  <c r="C22" i="804"/>
  <c r="G22" i="750"/>
  <c r="B30" i="750" s="1"/>
  <c r="D22" i="725"/>
  <c r="B27" i="725" s="1"/>
  <c r="H22" i="726"/>
  <c r="B31" i="726" s="1"/>
  <c r="D22" i="707"/>
  <c r="F22" i="774"/>
  <c r="B29" i="774" s="1"/>
  <c r="D22" i="804"/>
  <c r="G22" i="749"/>
  <c r="C22" i="720"/>
  <c r="B26" i="720" s="1"/>
  <c r="E22" i="761"/>
  <c r="B28" i="761" s="1"/>
  <c r="G22" i="763"/>
  <c r="B30" i="763" s="1"/>
  <c r="I22" i="778"/>
  <c r="C22" i="767"/>
  <c r="B26" i="767" s="1"/>
  <c r="E22" i="856"/>
  <c r="B28" i="856" s="1"/>
  <c r="G22" i="774"/>
  <c r="B30" i="774" s="1"/>
  <c r="I22" i="768"/>
  <c r="B32" i="768" s="1"/>
  <c r="C22" i="773"/>
  <c r="E22" i="818"/>
  <c r="B28" i="818" s="1"/>
  <c r="G22" i="819"/>
  <c r="I22" i="706"/>
  <c r="B32" i="706" s="1"/>
  <c r="C22" i="777"/>
  <c r="B26" i="777" s="1"/>
  <c r="E22" i="780"/>
  <c r="G22" i="781"/>
  <c r="B30" i="781" s="1"/>
  <c r="I22" i="782"/>
  <c r="C22" i="783"/>
  <c r="B26" i="783" s="1"/>
  <c r="E22" i="784"/>
  <c r="G22" i="790"/>
  <c r="B30" i="790" s="1"/>
  <c r="I22" i="792"/>
  <c r="B32" i="792" s="1"/>
  <c r="C22" i="711"/>
  <c r="B26" i="711" s="1"/>
  <c r="H22" i="798"/>
  <c r="D22" i="741"/>
  <c r="B27" i="741" s="1"/>
  <c r="H22" i="746"/>
  <c r="B31" i="746" s="1"/>
  <c r="D22" i="752"/>
  <c r="F22" i="751"/>
  <c r="D22" i="743"/>
  <c r="F22" i="826"/>
  <c r="H22" i="723"/>
  <c r="B31" i="723" s="1"/>
  <c r="H22" i="819"/>
  <c r="F22" i="780"/>
  <c r="F22" i="784"/>
  <c r="D22" i="711"/>
  <c r="B27" i="711" s="1"/>
  <c r="I22" i="798"/>
  <c r="C22" i="739"/>
  <c r="I22" i="727"/>
  <c r="B32" i="727" s="1"/>
  <c r="I22" i="729"/>
  <c r="C22" i="744"/>
  <c r="B26" i="744" s="1"/>
  <c r="E22" i="743"/>
  <c r="G22" i="826"/>
  <c r="I22" i="723"/>
  <c r="B32" i="723" s="1"/>
  <c r="C22" i="753"/>
  <c r="B26" i="753" s="1"/>
  <c r="G22" i="765"/>
  <c r="F22" i="712"/>
  <c r="C22" i="758"/>
  <c r="I22" i="819"/>
  <c r="G22" i="712"/>
  <c r="F22" i="741"/>
  <c r="B29" i="741" s="1"/>
  <c r="D22" i="742"/>
  <c r="B27" i="742" s="1"/>
  <c r="F22" i="752"/>
  <c r="D22" i="722"/>
  <c r="B27" i="722" s="1"/>
  <c r="D22" i="744"/>
  <c r="B27" i="744" s="1"/>
  <c r="H22" i="826"/>
  <c r="D22" i="753"/>
  <c r="B27" i="753" s="1"/>
  <c r="G22" i="805"/>
  <c r="F22" i="818"/>
  <c r="B29" i="818" s="1"/>
  <c r="D22" i="777"/>
  <c r="B27" i="777" s="1"/>
  <c r="D22" i="783"/>
  <c r="B27" i="783" s="1"/>
  <c r="H22" i="790"/>
  <c r="B31" i="790" s="1"/>
  <c r="F22" i="804"/>
  <c r="H22" i="805"/>
  <c r="C22" i="811"/>
  <c r="B26" i="811" s="1"/>
  <c r="I22" i="763"/>
  <c r="B32" i="763" s="1"/>
  <c r="G22" i="856"/>
  <c r="B30" i="856" s="1"/>
  <c r="H22" i="765"/>
  <c r="E22" i="773"/>
  <c r="E22" i="777"/>
  <c r="B28" i="777" s="1"/>
  <c r="I22" i="781"/>
  <c r="B32" i="781" s="1"/>
  <c r="E22" i="783"/>
  <c r="B28" i="783" s="1"/>
  <c r="I22" i="790"/>
  <c r="B32" i="790" s="1"/>
  <c r="E22" i="711"/>
  <c r="B28" i="711" s="1"/>
  <c r="G22" i="804"/>
  <c r="H22" i="725"/>
  <c r="B31" i="725" s="1"/>
  <c r="D22" i="811"/>
  <c r="B27" i="811" s="1"/>
  <c r="H22" i="761"/>
  <c r="B31" i="761" s="1"/>
  <c r="H22" i="856"/>
  <c r="B31" i="856" s="1"/>
  <c r="C22" i="813"/>
  <c r="B26" i="813" s="1"/>
  <c r="E22" i="814"/>
  <c r="B28" i="814" s="1"/>
  <c r="D22" i="788"/>
  <c r="B27" i="788" s="1"/>
  <c r="F22" i="773"/>
  <c r="H22" i="818"/>
  <c r="B31" i="818" s="1"/>
  <c r="D22" i="822"/>
  <c r="F22" i="777"/>
  <c r="B29" i="777" s="1"/>
  <c r="H22" i="780"/>
  <c r="D22" i="776"/>
  <c r="B27" i="776" s="1"/>
  <c r="F22" i="783"/>
  <c r="B29" i="783" s="1"/>
  <c r="H22" i="784"/>
  <c r="D22" i="710"/>
  <c r="B27" i="710" s="1"/>
  <c r="C22" i="740"/>
  <c r="C22" i="737"/>
  <c r="E22" i="742"/>
  <c r="B28" i="742" s="1"/>
  <c r="C22" i="757"/>
  <c r="E22" i="722"/>
  <c r="B28" i="722" s="1"/>
  <c r="G22" i="724"/>
  <c r="B30" i="724" s="1"/>
  <c r="I22" i="734"/>
  <c r="C22" i="756"/>
  <c r="E22" i="744"/>
  <c r="B28" i="744" s="1"/>
  <c r="I22" i="826"/>
  <c r="I22" i="754"/>
  <c r="B32" i="754" s="1"/>
  <c r="F22" i="761"/>
  <c r="B29" i="761" s="1"/>
  <c r="D22" i="773"/>
  <c r="D22" i="803"/>
  <c r="I22" i="749"/>
  <c r="G22" i="707"/>
  <c r="C22" i="728"/>
  <c r="I22" i="774"/>
  <c r="B32" i="774" s="1"/>
  <c r="D22" i="814"/>
  <c r="B27" i="814" s="1"/>
  <c r="C22" i="788"/>
  <c r="B26" i="788" s="1"/>
  <c r="G22" i="818"/>
  <c r="B30" i="818" s="1"/>
  <c r="C22" i="822"/>
  <c r="G22" i="780"/>
  <c r="C22" i="776"/>
  <c r="B26" i="776" s="1"/>
  <c r="G22" i="784"/>
  <c r="E22" i="803"/>
  <c r="I22" i="805"/>
  <c r="F22" i="720"/>
  <c r="B29" i="720" s="1"/>
  <c r="D22" i="758"/>
  <c r="H22" i="707"/>
  <c r="F22" i="767"/>
  <c r="B29" i="767" s="1"/>
  <c r="I22" i="765"/>
  <c r="F22" i="803"/>
  <c r="H22" i="804"/>
  <c r="C22" i="808"/>
  <c r="B26" i="808" s="1"/>
  <c r="E22" i="811"/>
  <c r="B28" i="811" s="1"/>
  <c r="I22" i="761"/>
  <c r="B32" i="761" s="1"/>
  <c r="C22" i="853"/>
  <c r="B26" i="853" s="1"/>
  <c r="E22" i="758"/>
  <c r="G22" i="759"/>
  <c r="I22" i="707"/>
  <c r="C22" i="794"/>
  <c r="E22" i="728"/>
  <c r="G22" i="767"/>
  <c r="B30" i="767" s="1"/>
  <c r="I22" i="856"/>
  <c r="B32" i="856" s="1"/>
  <c r="D22" i="813"/>
  <c r="B27" i="813" s="1"/>
  <c r="F22" i="814"/>
  <c r="B29" i="814" s="1"/>
  <c r="C22" i="815"/>
  <c r="B26" i="815" s="1"/>
  <c r="E22" i="788"/>
  <c r="B28" i="788" s="1"/>
  <c r="G22" i="773"/>
  <c r="I22" i="818"/>
  <c r="B32" i="818" s="1"/>
  <c r="C22" i="821"/>
  <c r="E22" i="822"/>
  <c r="G22" i="777"/>
  <c r="B30" i="777" s="1"/>
  <c r="I22" i="780"/>
  <c r="C22" i="785"/>
  <c r="B26" i="785" s="1"/>
  <c r="E22" i="776"/>
  <c r="B28" i="776" s="1"/>
  <c r="G22" i="783"/>
  <c r="B30" i="783" s="1"/>
  <c r="I22" i="784"/>
  <c r="C22" i="709"/>
  <c r="E22" i="710"/>
  <c r="B28" i="710" s="1"/>
  <c r="G22" i="711"/>
  <c r="B30" i="711" s="1"/>
  <c r="I22" i="712"/>
  <c r="F22" i="739"/>
  <c r="D22" i="737"/>
  <c r="H22" i="752"/>
  <c r="F22" i="722"/>
  <c r="B29" i="722" s="1"/>
  <c r="D22" i="756"/>
  <c r="F22" i="744"/>
  <c r="B29" i="744" s="1"/>
  <c r="H22" i="743"/>
  <c r="D22" i="760"/>
  <c r="F22" i="753"/>
  <c r="B29" i="753" s="1"/>
  <c r="H22" i="717"/>
  <c r="B31" i="717" s="1"/>
  <c r="F22" i="788"/>
  <c r="B29" i="788" s="1"/>
  <c r="G22" i="753"/>
  <c r="B30" i="753" s="1"/>
  <c r="C22" i="745"/>
  <c r="B26" i="745" s="1"/>
  <c r="C22" i="755"/>
  <c r="G22" i="811"/>
  <c r="B30" i="811" s="1"/>
  <c r="C22" i="824"/>
  <c r="B26" i="824" s="1"/>
  <c r="I22" i="759"/>
  <c r="E22" i="794"/>
  <c r="D22" i="817"/>
  <c r="B27" i="817" s="1"/>
  <c r="C22" i="772"/>
  <c r="G22" i="788"/>
  <c r="B30" i="788" s="1"/>
  <c r="G22" i="822"/>
  <c r="C22" i="786"/>
  <c r="B26" i="786" s="1"/>
  <c r="C22" i="796"/>
  <c r="C22" i="716"/>
  <c r="B26" i="716" s="1"/>
  <c r="D22" i="801"/>
  <c r="F22" i="740"/>
  <c r="H22" i="739"/>
  <c r="D22" i="745"/>
  <c r="B27" i="745" s="1"/>
  <c r="F22" i="737"/>
  <c r="H22" i="742"/>
  <c r="B31" i="742" s="1"/>
  <c r="D22" i="825"/>
  <c r="F22" i="757"/>
  <c r="D22" i="755"/>
  <c r="H22" i="744"/>
  <c r="B31" i="744" s="1"/>
  <c r="F22" i="760"/>
  <c r="E22" i="804"/>
  <c r="F22" i="856"/>
  <c r="B29" i="856" s="1"/>
  <c r="D22" i="853"/>
  <c r="B27" i="853" s="1"/>
  <c r="D22" i="794"/>
  <c r="D22" i="785"/>
  <c r="B27" i="785" s="1"/>
  <c r="G22" i="739"/>
  <c r="E22" i="757"/>
  <c r="C22" i="807"/>
  <c r="E22" i="808"/>
  <c r="B28" i="808" s="1"/>
  <c r="I22" i="720"/>
  <c r="B32" i="720" s="1"/>
  <c r="E22" i="853"/>
  <c r="B28" i="853" s="1"/>
  <c r="G22" i="758"/>
  <c r="C22" i="705"/>
  <c r="F22" i="813"/>
  <c r="B29" i="813" s="1"/>
  <c r="H22" i="814"/>
  <c r="B31" i="814" s="1"/>
  <c r="E22" i="815"/>
  <c r="B28" i="815" s="1"/>
  <c r="I22" i="773"/>
  <c r="E22" i="821"/>
  <c r="I22" i="777"/>
  <c r="B32" i="777" s="1"/>
  <c r="E22" i="785"/>
  <c r="B28" i="785" s="1"/>
  <c r="I22" i="783"/>
  <c r="B32" i="783" s="1"/>
  <c r="E22" i="709"/>
  <c r="B28" i="709" s="1"/>
  <c r="I22" i="803"/>
  <c r="D22" i="807"/>
  <c r="F22" i="808"/>
  <c r="B29" i="808" s="1"/>
  <c r="H22" i="811"/>
  <c r="B31" i="811" s="1"/>
  <c r="D22" i="824"/>
  <c r="B27" i="824" s="1"/>
  <c r="F22" i="853"/>
  <c r="B29" i="853" s="1"/>
  <c r="H22" i="758"/>
  <c r="F22" i="794"/>
  <c r="H22" i="728"/>
  <c r="C22" i="816"/>
  <c r="B26" i="816" s="1"/>
  <c r="E22" i="817"/>
  <c r="B28" i="817" s="1"/>
  <c r="G22" i="813"/>
  <c r="B30" i="813" s="1"/>
  <c r="I22" i="814"/>
  <c r="B32" i="814" s="1"/>
  <c r="D22" i="772"/>
  <c r="F22" i="815"/>
  <c r="B29" i="815" s="1"/>
  <c r="H22" i="788"/>
  <c r="B31" i="788" s="1"/>
  <c r="F22" i="821"/>
  <c r="D22" i="786"/>
  <c r="B27" i="786" s="1"/>
  <c r="F22" i="785"/>
  <c r="B29" i="785" s="1"/>
  <c r="H22" i="776"/>
  <c r="B31" i="776" s="1"/>
  <c r="D22" i="796"/>
  <c r="F22" i="709"/>
  <c r="B29" i="709" s="1"/>
  <c r="H22" i="710"/>
  <c r="B31" i="710" s="1"/>
  <c r="D22" i="716"/>
  <c r="B27" i="716" s="1"/>
  <c r="C22" i="800"/>
  <c r="E22" i="801"/>
  <c r="G22" i="740"/>
  <c r="I22" i="739"/>
  <c r="C22" i="854"/>
  <c r="B26" i="854" s="1"/>
  <c r="E22" i="745"/>
  <c r="B28" i="745" s="1"/>
  <c r="G22" i="737"/>
  <c r="I22" i="742"/>
  <c r="B32" i="742" s="1"/>
  <c r="E22" i="825"/>
  <c r="I22" i="722"/>
  <c r="B32" i="722" s="1"/>
  <c r="E22" i="755"/>
  <c r="G22" i="756"/>
  <c r="I22" i="744"/>
  <c r="B32" i="744" s="1"/>
  <c r="C22" i="732"/>
  <c r="E22" i="733"/>
  <c r="G22" i="760"/>
  <c r="I22" i="753"/>
  <c r="B32" i="753" s="1"/>
  <c r="E22" i="813"/>
  <c r="B28" i="813" s="1"/>
  <c r="F22" i="710"/>
  <c r="B29" i="710" s="1"/>
  <c r="G22" i="744"/>
  <c r="B30" i="744" s="1"/>
  <c r="I22" i="811"/>
  <c r="B32" i="811" s="1"/>
  <c r="E22" i="705"/>
  <c r="H22" i="813"/>
  <c r="B31" i="813" s="1"/>
  <c r="E22" i="772"/>
  <c r="G22" i="821"/>
  <c r="G22" i="785"/>
  <c r="B30" i="785" s="1"/>
  <c r="C22" i="858"/>
  <c r="B26" i="858" s="1"/>
  <c r="G22" i="709"/>
  <c r="B30" i="709" s="1"/>
  <c r="D22" i="800"/>
  <c r="H22" i="740"/>
  <c r="D22" i="854"/>
  <c r="B27" i="854" s="1"/>
  <c r="F22" i="745"/>
  <c r="B29" i="745" s="1"/>
  <c r="H22" i="737"/>
  <c r="D22" i="748"/>
  <c r="B27" i="748" s="1"/>
  <c r="F22" i="825"/>
  <c r="H22" i="757"/>
  <c r="D22" i="718"/>
  <c r="B27" i="718" s="1"/>
  <c r="F22" i="755"/>
  <c r="H22" i="756"/>
  <c r="D22" i="732"/>
  <c r="F22" i="733"/>
  <c r="H22" i="760"/>
  <c r="H22" i="763"/>
  <c r="B31" i="763" s="1"/>
  <c r="D22" i="808"/>
  <c r="B27" i="808" s="1"/>
  <c r="F22" i="758"/>
  <c r="F22" i="728"/>
  <c r="G22" i="814"/>
  <c r="B30" i="814" s="1"/>
  <c r="D22" i="821"/>
  <c r="F22" i="776"/>
  <c r="B29" i="776" s="1"/>
  <c r="D22" i="709"/>
  <c r="B27" i="709" s="1"/>
  <c r="C22" i="801"/>
  <c r="I22" i="743"/>
  <c r="C22" i="775"/>
  <c r="B26" i="775" s="1"/>
  <c r="D22" i="816"/>
  <c r="B27" i="816" s="1"/>
  <c r="F22" i="817"/>
  <c r="B29" i="817" s="1"/>
  <c r="G22" i="815"/>
  <c r="B30" i="815" s="1"/>
  <c r="I22" i="788"/>
  <c r="B32" i="788" s="1"/>
  <c r="C22" i="820"/>
  <c r="I22" i="822"/>
  <c r="C22" i="857"/>
  <c r="B26" i="857" s="1"/>
  <c r="E22" i="786"/>
  <c r="B28" i="786" s="1"/>
  <c r="I22" i="776"/>
  <c r="B32" i="776" s="1"/>
  <c r="E22" i="796"/>
  <c r="E22" i="716"/>
  <c r="B28" i="716" s="1"/>
  <c r="F22" i="801"/>
  <c r="C22" i="855"/>
  <c r="B26" i="855" s="1"/>
  <c r="F22" i="807"/>
  <c r="H22" i="808"/>
  <c r="B31" i="808" s="1"/>
  <c r="D22" i="779"/>
  <c r="F22" i="824"/>
  <c r="B29" i="824" s="1"/>
  <c r="H22" i="853"/>
  <c r="B31" i="853" s="1"/>
  <c r="D22" i="665"/>
  <c r="F22" i="705"/>
  <c r="H22" i="794"/>
  <c r="D22" i="775"/>
  <c r="B27" i="775" s="1"/>
  <c r="C22" i="787"/>
  <c r="B26" i="787" s="1"/>
  <c r="E22" i="816"/>
  <c r="B28" i="816" s="1"/>
  <c r="G22" i="817"/>
  <c r="B30" i="817" s="1"/>
  <c r="I22" i="813"/>
  <c r="B32" i="813" s="1"/>
  <c r="F22" i="772"/>
  <c r="H22" i="815"/>
  <c r="B31" i="815" s="1"/>
  <c r="D22" i="820"/>
  <c r="H22" i="821"/>
  <c r="D22" i="857"/>
  <c r="B27" i="857" s="1"/>
  <c r="F22" i="786"/>
  <c r="B29" i="786" s="1"/>
  <c r="H22" i="785"/>
  <c r="B31" i="785" s="1"/>
  <c r="D22" i="858"/>
  <c r="B27" i="858" s="1"/>
  <c r="F22" i="796"/>
  <c r="H22" i="709"/>
  <c r="B31" i="709" s="1"/>
  <c r="D22" i="715"/>
  <c r="B27" i="715" s="1"/>
  <c r="F22" i="716"/>
  <c r="B29" i="716" s="1"/>
  <c r="C22" i="799"/>
  <c r="E22" i="800"/>
  <c r="G22" i="801"/>
  <c r="I22" i="740"/>
  <c r="C22" i="735"/>
  <c r="E22" i="854"/>
  <c r="B28" i="854" s="1"/>
  <c r="G22" i="745"/>
  <c r="B30" i="745" s="1"/>
  <c r="I22" i="737"/>
  <c r="C22" i="747"/>
  <c r="B26" i="747" s="1"/>
  <c r="E22" i="748"/>
  <c r="B28" i="748" s="1"/>
  <c r="G22" i="825"/>
  <c r="I22" i="757"/>
  <c r="C22" i="730"/>
  <c r="G22" i="755"/>
  <c r="I22" i="756"/>
  <c r="C22" i="731"/>
  <c r="E22" i="732"/>
  <c r="G22" i="733"/>
  <c r="I22" i="760"/>
  <c r="F22" i="707"/>
  <c r="G22" i="803"/>
  <c r="E22" i="737"/>
  <c r="C22" i="665"/>
  <c r="C22" i="768"/>
  <c r="C22" i="782"/>
  <c r="G22" i="716"/>
  <c r="B30" i="716" s="1"/>
  <c r="D22" i="735"/>
  <c r="F22" i="854"/>
  <c r="B29" i="854" s="1"/>
  <c r="H22" i="745"/>
  <c r="B31" i="745" s="1"/>
  <c r="D22" i="747"/>
  <c r="B27" i="747" s="1"/>
  <c r="F22" i="748"/>
  <c r="B29" i="748" s="1"/>
  <c r="H22" i="825"/>
  <c r="D22" i="730"/>
  <c r="F22" i="718"/>
  <c r="B29" i="718" s="1"/>
  <c r="H22" i="755"/>
  <c r="D22" i="731"/>
  <c r="F22" i="732"/>
  <c r="H22" i="733"/>
  <c r="F22" i="725"/>
  <c r="B29" i="725" s="1"/>
  <c r="D22" i="815"/>
  <c r="B27" i="815" s="1"/>
  <c r="G22" i="853"/>
  <c r="B30" i="853" s="1"/>
  <c r="G22" i="794"/>
  <c r="C22" i="726"/>
  <c r="B26" i="726" s="1"/>
  <c r="E22" i="820"/>
  <c r="F22" i="800"/>
  <c r="E22" i="855"/>
  <c r="B28" i="855" s="1"/>
  <c r="F22" i="665"/>
  <c r="H22" i="705"/>
  <c r="D22" i="768"/>
  <c r="B27" i="768" s="1"/>
  <c r="F22" i="775"/>
  <c r="B29" i="775" s="1"/>
  <c r="C22" i="766"/>
  <c r="B26" i="766" s="1"/>
  <c r="E22" i="787"/>
  <c r="B28" i="787" s="1"/>
  <c r="G22" i="816"/>
  <c r="B30" i="816" s="1"/>
  <c r="I22" i="817"/>
  <c r="B32" i="817" s="1"/>
  <c r="H22" i="772"/>
  <c r="D22" i="706"/>
  <c r="B27" i="706" s="1"/>
  <c r="F22" i="820"/>
  <c r="D22" i="782"/>
  <c r="F22" i="857"/>
  <c r="B29" i="857" s="1"/>
  <c r="H22" i="786"/>
  <c r="B31" i="786" s="1"/>
  <c r="D22" i="792"/>
  <c r="B27" i="792" s="1"/>
  <c r="F22" i="858"/>
  <c r="B29" i="858" s="1"/>
  <c r="H22" i="796"/>
  <c r="D22" i="714"/>
  <c r="B27" i="714" s="1"/>
  <c r="F22" i="715"/>
  <c r="B29" i="715" s="1"/>
  <c r="H22" i="716"/>
  <c r="B31" i="716" s="1"/>
  <c r="C22" i="798"/>
  <c r="E22" i="799"/>
  <c r="G22" i="800"/>
  <c r="I22" i="801"/>
  <c r="C22" i="746"/>
  <c r="B26" i="746" s="1"/>
  <c r="E22" i="735"/>
  <c r="G22" i="854"/>
  <c r="B30" i="854" s="1"/>
  <c r="I22" i="745"/>
  <c r="B32" i="745" s="1"/>
  <c r="C22" i="727"/>
  <c r="B26" i="727" s="1"/>
  <c r="E22" i="747"/>
  <c r="B28" i="747" s="1"/>
  <c r="G22" i="748"/>
  <c r="B30" i="748" s="1"/>
  <c r="I22" i="825"/>
  <c r="C22" i="729"/>
  <c r="E22" i="730"/>
  <c r="G22" i="718"/>
  <c r="B30" i="718" s="1"/>
  <c r="I22" i="755"/>
  <c r="C22" i="723"/>
  <c r="B26" i="723" s="1"/>
  <c r="E22" i="731"/>
  <c r="G22" i="732"/>
  <c r="I22" i="733"/>
  <c r="H22" i="759"/>
  <c r="H22" i="777"/>
  <c r="B31" i="777" s="1"/>
  <c r="G22" i="807"/>
  <c r="I22" i="853"/>
  <c r="B32" i="853" s="1"/>
  <c r="I22" i="794"/>
  <c r="E22" i="857"/>
  <c r="B28" i="857" s="1"/>
  <c r="H22" i="801"/>
  <c r="D22" i="726"/>
  <c r="B27" i="726" s="1"/>
  <c r="C22" i="763"/>
  <c r="B26" i="763" s="1"/>
  <c r="C22" i="721"/>
  <c r="B26" i="721" s="1"/>
  <c r="F22" i="787"/>
  <c r="B29" i="787" s="1"/>
  <c r="E22" i="706"/>
  <c r="B28" i="706" s="1"/>
  <c r="G22" i="857"/>
  <c r="B30" i="857" s="1"/>
  <c r="C22" i="790"/>
  <c r="B26" i="790" s="1"/>
  <c r="I22" i="796"/>
  <c r="E22" i="714"/>
  <c r="B28" i="714" s="1"/>
  <c r="F22" i="799"/>
  <c r="F22" i="735"/>
  <c r="D22" i="727"/>
  <c r="B27" i="727" s="1"/>
  <c r="F22" i="747"/>
  <c r="B29" i="747" s="1"/>
  <c r="H22" i="748"/>
  <c r="B31" i="748" s="1"/>
  <c r="D22" i="729"/>
  <c r="F22" i="730"/>
  <c r="H22" i="718"/>
  <c r="B31" i="718" s="1"/>
  <c r="D22" i="723"/>
  <c r="B27" i="723" s="1"/>
  <c r="F22" i="731"/>
  <c r="H22" i="732"/>
  <c r="B35" i="780"/>
  <c r="B36" i="803"/>
  <c r="B36" i="782"/>
  <c r="B37" i="782"/>
  <c r="B36" i="819"/>
  <c r="B35" i="821"/>
  <c r="B35" i="798"/>
  <c r="B36" i="778"/>
  <c r="B34" i="760"/>
  <c r="B35" i="802"/>
  <c r="B36" i="822"/>
  <c r="B37" i="794"/>
  <c r="B34" i="779"/>
  <c r="B36" i="759"/>
  <c r="I23" i="854"/>
  <c r="B35" i="800"/>
  <c r="B35" i="819"/>
  <c r="B34" i="803"/>
  <c r="H23" i="854"/>
  <c r="B36" i="799"/>
  <c r="C23" i="854"/>
  <c r="D23" i="854"/>
  <c r="G23" i="854"/>
  <c r="B35" i="822"/>
  <c r="B37" i="805"/>
  <c r="B37" i="779"/>
  <c r="E23" i="854"/>
  <c r="F23" i="854"/>
  <c r="B37" i="773"/>
  <c r="B34" i="784"/>
  <c r="B34" i="822"/>
  <c r="O23" i="858"/>
  <c r="B35" i="820"/>
  <c r="B34" i="773"/>
  <c r="B35" i="801"/>
  <c r="O23" i="857"/>
  <c r="B34" i="805"/>
  <c r="O23" i="856"/>
  <c r="B36" i="779"/>
  <c r="B37" i="780"/>
  <c r="B35" i="804"/>
  <c r="B36" i="784"/>
  <c r="B36" i="820"/>
  <c r="B37" i="799"/>
  <c r="O23" i="855"/>
  <c r="B36" i="773"/>
  <c r="B37" i="822"/>
  <c r="B37" i="801"/>
  <c r="B37" i="802"/>
  <c r="B37" i="758"/>
  <c r="B34" i="739"/>
  <c r="B36" i="765"/>
  <c r="B35" i="805"/>
  <c r="B34" i="799"/>
  <c r="B35" i="803"/>
  <c r="B34" i="794"/>
  <c r="B36" i="801"/>
  <c r="B35" i="739"/>
  <c r="B35" i="758"/>
  <c r="B37" i="762"/>
  <c r="B37" i="760"/>
  <c r="O23" i="853"/>
  <c r="B36" i="802"/>
  <c r="B34" i="800"/>
  <c r="B36" i="712"/>
  <c r="B35" i="765"/>
  <c r="B34" i="734"/>
  <c r="B37" i="800"/>
  <c r="B37" i="759"/>
  <c r="B36" i="762"/>
  <c r="B35" i="784"/>
  <c r="B37" i="819"/>
  <c r="B36" i="739"/>
  <c r="B36" i="804"/>
  <c r="B37" i="821"/>
  <c r="B34" i="782"/>
  <c r="B36" i="780"/>
  <c r="B36" i="805"/>
  <c r="B35" i="779"/>
  <c r="B37" i="798"/>
  <c r="B34" i="778"/>
  <c r="B35" i="760"/>
  <c r="B34" i="802"/>
  <c r="B34" i="820"/>
  <c r="B37" i="778"/>
  <c r="B37" i="712"/>
  <c r="B35" i="799"/>
  <c r="B34" i="765"/>
  <c r="B36" i="800"/>
  <c r="B34" i="798"/>
  <c r="B34" i="821"/>
  <c r="B36" i="798"/>
  <c r="B35" i="773"/>
  <c r="B36" i="794"/>
  <c r="B37" i="803"/>
  <c r="B35" i="782"/>
  <c r="B37" i="804"/>
  <c r="B35" i="712"/>
  <c r="B33" i="780"/>
  <c r="B33" i="799"/>
  <c r="B33" i="782"/>
  <c r="B33" i="822"/>
  <c r="B34" i="819"/>
  <c r="B36" i="821"/>
  <c r="B33" i="773"/>
  <c r="B33" i="801"/>
  <c r="B35" i="778"/>
  <c r="B33" i="802"/>
  <c r="B33" i="820"/>
  <c r="E22" i="810"/>
  <c r="B28" i="810" s="1"/>
  <c r="E22" i="812"/>
  <c r="B28" i="812" s="1"/>
  <c r="E22" i="802"/>
  <c r="E22" i="795"/>
  <c r="E22" i="793"/>
  <c r="B28" i="793" s="1"/>
  <c r="E22" i="791"/>
  <c r="B28" i="791" s="1"/>
  <c r="E22" i="809"/>
  <c r="B28" i="809" s="1"/>
  <c r="E22" i="789"/>
  <c r="B28" i="789" s="1"/>
  <c r="E22" i="782"/>
  <c r="E22" i="779"/>
  <c r="E22" i="771"/>
  <c r="B28" i="771" s="1"/>
  <c r="E22" i="770"/>
  <c r="B28" i="770" s="1"/>
  <c r="E22" i="769"/>
  <c r="B28" i="769" s="1"/>
  <c r="B34" i="735"/>
  <c r="B35" i="734"/>
  <c r="B37" i="765"/>
  <c r="B33" i="798"/>
  <c r="B33" i="803"/>
  <c r="B33" i="819"/>
  <c r="B35" i="735"/>
  <c r="B36" i="734"/>
  <c r="B33" i="804"/>
  <c r="B33" i="821"/>
  <c r="I23" i="818"/>
  <c r="I23" i="815"/>
  <c r="I23" i="822"/>
  <c r="I23" i="821"/>
  <c r="I23" i="819"/>
  <c r="I23" i="825"/>
  <c r="I23" i="826"/>
  <c r="I23" i="817"/>
  <c r="I23" i="820"/>
  <c r="I23" i="824"/>
  <c r="I23" i="813"/>
  <c r="I23" i="810"/>
  <c r="I23" i="807"/>
  <c r="I23" i="814"/>
  <c r="I23" i="811"/>
  <c r="I23" i="808"/>
  <c r="I23" i="805"/>
  <c r="I23" i="804"/>
  <c r="I23" i="803"/>
  <c r="I23" i="802"/>
  <c r="I23" i="812"/>
  <c r="I23" i="809"/>
  <c r="I23" i="801"/>
  <c r="I23" i="799"/>
  <c r="I23" i="796"/>
  <c r="I23" i="795"/>
  <c r="I23" i="794"/>
  <c r="I23" i="800"/>
  <c r="I23" i="798"/>
  <c r="I23" i="816"/>
  <c r="I23" i="786"/>
  <c r="I23" i="790"/>
  <c r="I23" i="783"/>
  <c r="I23" i="782"/>
  <c r="I23" i="781"/>
  <c r="I23" i="780"/>
  <c r="I23" i="779"/>
  <c r="I23" i="787"/>
  <c r="I23" i="791"/>
  <c r="I23" i="784"/>
  <c r="I23" i="789"/>
  <c r="I23" i="793"/>
  <c r="I23" i="788"/>
  <c r="I23" i="785"/>
  <c r="I23" i="776"/>
  <c r="I23" i="772"/>
  <c r="I23" i="771"/>
  <c r="I23" i="770"/>
  <c r="I23" i="769"/>
  <c r="I23" i="768"/>
  <c r="I23" i="773"/>
  <c r="I23" i="792"/>
  <c r="I23" i="777"/>
  <c r="I23" i="775"/>
  <c r="I23" i="774"/>
  <c r="I23" i="778"/>
  <c r="B34" i="801"/>
  <c r="B33" i="805"/>
  <c r="C22" i="826"/>
  <c r="C22" i="817"/>
  <c r="B26" i="817" s="1"/>
  <c r="C22" i="814"/>
  <c r="B26" i="814" s="1"/>
  <c r="C22" i="812"/>
  <c r="B26" i="812" s="1"/>
  <c r="C22" i="810"/>
  <c r="B26" i="810" s="1"/>
  <c r="C22" i="809"/>
  <c r="B26" i="809" s="1"/>
  <c r="C22" i="802"/>
  <c r="C22" i="795"/>
  <c r="C22" i="793"/>
  <c r="B26" i="793" s="1"/>
  <c r="C22" i="791"/>
  <c r="B26" i="791" s="1"/>
  <c r="C22" i="789"/>
  <c r="B26" i="789" s="1"/>
  <c r="C22" i="778"/>
  <c r="C22" i="779"/>
  <c r="C22" i="771"/>
  <c r="B26" i="771" s="1"/>
  <c r="C22" i="770"/>
  <c r="C22" i="769"/>
  <c r="B26" i="769" s="1"/>
  <c r="F22" i="822"/>
  <c r="F22" i="810"/>
  <c r="B29" i="810" s="1"/>
  <c r="F22" i="812"/>
  <c r="B29" i="812" s="1"/>
  <c r="F22" i="809"/>
  <c r="B29" i="809" s="1"/>
  <c r="F22" i="805"/>
  <c r="F22" i="802"/>
  <c r="F22" i="795"/>
  <c r="F22" i="793"/>
  <c r="B29" i="793" s="1"/>
  <c r="F22" i="792"/>
  <c r="B29" i="792" s="1"/>
  <c r="F22" i="791"/>
  <c r="B29" i="791" s="1"/>
  <c r="F22" i="789"/>
  <c r="B29" i="789" s="1"/>
  <c r="F22" i="771"/>
  <c r="B29" i="771" s="1"/>
  <c r="F22" i="770"/>
  <c r="B29" i="770" s="1"/>
  <c r="F22" i="769"/>
  <c r="B29" i="769" s="1"/>
  <c r="I22" i="816"/>
  <c r="B32" i="816" s="1"/>
  <c r="I22" i="820"/>
  <c r="I22" i="808"/>
  <c r="B32" i="808" s="1"/>
  <c r="I22" i="815"/>
  <c r="B32" i="815" s="1"/>
  <c r="I22" i="800"/>
  <c r="I22" i="812"/>
  <c r="B32" i="812" s="1"/>
  <c r="I22" i="810"/>
  <c r="B32" i="810" s="1"/>
  <c r="I22" i="795"/>
  <c r="I22" i="802"/>
  <c r="I22" i="809"/>
  <c r="B32" i="809" s="1"/>
  <c r="I22" i="789"/>
  <c r="B32" i="789" s="1"/>
  <c r="I22" i="785"/>
  <c r="B32" i="785" s="1"/>
  <c r="I22" i="791"/>
  <c r="B32" i="791" s="1"/>
  <c r="I22" i="793"/>
  <c r="B32" i="793" s="1"/>
  <c r="I22" i="786"/>
  <c r="B32" i="786" s="1"/>
  <c r="I22" i="772"/>
  <c r="I22" i="771"/>
  <c r="B32" i="771" s="1"/>
  <c r="I22" i="770"/>
  <c r="B32" i="770" s="1"/>
  <c r="I22" i="769"/>
  <c r="B32" i="769" s="1"/>
  <c r="D22" i="810"/>
  <c r="B27" i="810" s="1"/>
  <c r="D22" i="812"/>
  <c r="B27" i="812" s="1"/>
  <c r="D22" i="802"/>
  <c r="D22" i="795"/>
  <c r="D22" i="793"/>
  <c r="B27" i="793" s="1"/>
  <c r="D22" i="791"/>
  <c r="B27" i="791" s="1"/>
  <c r="D22" i="790"/>
  <c r="B27" i="790" s="1"/>
  <c r="D22" i="789"/>
  <c r="B27" i="789" s="1"/>
  <c r="D22" i="809"/>
  <c r="B27" i="809" s="1"/>
  <c r="D22" i="798"/>
  <c r="D22" i="771"/>
  <c r="B27" i="771" s="1"/>
  <c r="D22" i="770"/>
  <c r="B27" i="770" s="1"/>
  <c r="D22" i="769"/>
  <c r="B27" i="769" s="1"/>
  <c r="D22" i="774"/>
  <c r="B27" i="774" s="1"/>
  <c r="H22" i="816"/>
  <c r="B31" i="816" s="1"/>
  <c r="H22" i="822"/>
  <c r="H22" i="810"/>
  <c r="B31" i="810" s="1"/>
  <c r="H22" i="807"/>
  <c r="H22" i="812"/>
  <c r="B31" i="812" s="1"/>
  <c r="H22" i="809"/>
  <c r="B31" i="809" s="1"/>
  <c r="H22" i="802"/>
  <c r="H22" i="800"/>
  <c r="H22" i="799"/>
  <c r="H22" i="795"/>
  <c r="H22" i="789"/>
  <c r="B31" i="789" s="1"/>
  <c r="H22" i="787"/>
  <c r="B31" i="787" s="1"/>
  <c r="H22" i="783"/>
  <c r="B31" i="783" s="1"/>
  <c r="H22" i="781"/>
  <c r="B31" i="781" s="1"/>
  <c r="H22" i="791"/>
  <c r="B31" i="791" s="1"/>
  <c r="H22" i="771"/>
  <c r="B31" i="771" s="1"/>
  <c r="H22" i="770"/>
  <c r="B31" i="770" s="1"/>
  <c r="H22" i="769"/>
  <c r="B31" i="769" s="1"/>
  <c r="H22" i="768"/>
  <c r="B31" i="768" s="1"/>
  <c r="H22" i="793"/>
  <c r="B31" i="793" s="1"/>
  <c r="H22" i="778"/>
  <c r="H22" i="775"/>
  <c r="B31" i="775" s="1"/>
  <c r="B34" i="758"/>
  <c r="B37" i="784"/>
  <c r="B33" i="794"/>
  <c r="B35" i="794"/>
  <c r="B34" i="780"/>
  <c r="B34" i="804"/>
  <c r="B33" i="779"/>
  <c r="B37" i="820"/>
  <c r="G22" i="820"/>
  <c r="G22" i="810"/>
  <c r="B30" i="810" s="1"/>
  <c r="G22" i="812"/>
  <c r="B30" i="812" s="1"/>
  <c r="G22" i="809"/>
  <c r="B30" i="809" s="1"/>
  <c r="G22" i="799"/>
  <c r="G22" i="795"/>
  <c r="G22" i="802"/>
  <c r="G22" i="798"/>
  <c r="G22" i="789"/>
  <c r="B30" i="789" s="1"/>
  <c r="G22" i="787"/>
  <c r="B30" i="787" s="1"/>
  <c r="G22" i="782"/>
  <c r="G22" i="779"/>
  <c r="G22" i="776"/>
  <c r="B30" i="776" s="1"/>
  <c r="G22" i="771"/>
  <c r="B30" i="771" s="1"/>
  <c r="G22" i="770"/>
  <c r="B30" i="770" s="1"/>
  <c r="G22" i="769"/>
  <c r="B30" i="769" s="1"/>
  <c r="G22" i="793"/>
  <c r="B30" i="793" s="1"/>
  <c r="G22" i="791"/>
  <c r="B30" i="791" s="1"/>
  <c r="G22" i="778"/>
  <c r="G22" i="775"/>
  <c r="B30" i="775" s="1"/>
  <c r="C23" i="826"/>
  <c r="C23" i="825"/>
  <c r="C23" i="824"/>
  <c r="C23" i="817"/>
  <c r="C23" i="820"/>
  <c r="C23" i="822"/>
  <c r="C23" i="818"/>
  <c r="C23" i="821"/>
  <c r="C23" i="819"/>
  <c r="C23" i="812"/>
  <c r="C23" i="809"/>
  <c r="C23" i="805"/>
  <c r="C23" i="815"/>
  <c r="C23" i="813"/>
  <c r="C23" i="810"/>
  <c r="C23" i="807"/>
  <c r="C23" i="814"/>
  <c r="C23" i="811"/>
  <c r="C23" i="808"/>
  <c r="C23" i="816"/>
  <c r="C23" i="798"/>
  <c r="C23" i="804"/>
  <c r="C23" i="802"/>
  <c r="C23" i="801"/>
  <c r="C23" i="803"/>
  <c r="C23" i="799"/>
  <c r="C23" i="792"/>
  <c r="C23" i="788"/>
  <c r="C23" i="785"/>
  <c r="C23" i="790"/>
  <c r="C23" i="786"/>
  <c r="C23" i="796"/>
  <c r="C23" i="791"/>
  <c r="C23" i="783"/>
  <c r="C23" i="782"/>
  <c r="C23" i="795"/>
  <c r="C23" i="787"/>
  <c r="C23" i="793"/>
  <c r="C23" i="789"/>
  <c r="C23" i="800"/>
  <c r="C23" i="774"/>
  <c r="C23" i="780"/>
  <c r="C23" i="778"/>
  <c r="C23" i="784"/>
  <c r="C23" i="781"/>
  <c r="C23" i="775"/>
  <c r="C23" i="794"/>
  <c r="C23" i="779"/>
  <c r="C23" i="776"/>
  <c r="C23" i="772"/>
  <c r="C23" i="771"/>
  <c r="C23" i="770"/>
  <c r="C23" i="769"/>
  <c r="C23" i="768"/>
  <c r="C23" i="777"/>
  <c r="C23" i="773"/>
  <c r="D23" i="826"/>
  <c r="D23" i="825"/>
  <c r="D23" i="824"/>
  <c r="D23" i="822"/>
  <c r="D23" i="820"/>
  <c r="D23" i="818"/>
  <c r="D23" i="821"/>
  <c r="D23" i="819"/>
  <c r="D23" i="817"/>
  <c r="D23" i="812"/>
  <c r="D23" i="809"/>
  <c r="D23" i="805"/>
  <c r="D23" i="804"/>
  <c r="D23" i="803"/>
  <c r="D23" i="815"/>
  <c r="D23" i="813"/>
  <c r="D23" i="810"/>
  <c r="D23" i="807"/>
  <c r="D23" i="814"/>
  <c r="D23" i="811"/>
  <c r="D23" i="808"/>
  <c r="D23" i="816"/>
  <c r="D23" i="798"/>
  <c r="D23" i="802"/>
  <c r="D23" i="801"/>
  <c r="D23" i="799"/>
  <c r="D23" i="785"/>
  <c r="D23" i="790"/>
  <c r="D23" i="786"/>
  <c r="D23" i="796"/>
  <c r="D23" i="791"/>
  <c r="D23" i="783"/>
  <c r="D23" i="782"/>
  <c r="D23" i="795"/>
  <c r="D23" i="787"/>
  <c r="D23" i="793"/>
  <c r="D23" i="789"/>
  <c r="D23" i="800"/>
  <c r="D23" i="794"/>
  <c r="D23" i="784"/>
  <c r="D23" i="774"/>
  <c r="D23" i="780"/>
  <c r="D23" i="778"/>
  <c r="D23" i="781"/>
  <c r="D23" i="775"/>
  <c r="D23" i="779"/>
  <c r="D23" i="792"/>
  <c r="D23" i="776"/>
  <c r="D23" i="772"/>
  <c r="D23" i="771"/>
  <c r="D23" i="770"/>
  <c r="D23" i="769"/>
  <c r="D23" i="768"/>
  <c r="D23" i="773"/>
  <c r="D23" i="788"/>
  <c r="D23" i="777"/>
  <c r="E23" i="826"/>
  <c r="E23" i="825"/>
  <c r="E23" i="824"/>
  <c r="E23" i="822"/>
  <c r="E23" i="821"/>
  <c r="E23" i="820"/>
  <c r="E23" i="819"/>
  <c r="E23" i="818"/>
  <c r="E23" i="817"/>
  <c r="E23" i="816"/>
  <c r="E23" i="815"/>
  <c r="E23" i="814"/>
  <c r="E23" i="813"/>
  <c r="E23" i="812"/>
  <c r="E23" i="811"/>
  <c r="E23" i="810"/>
  <c r="E23" i="809"/>
  <c r="E23" i="808"/>
  <c r="E23" i="807"/>
  <c r="E23" i="805"/>
  <c r="E23" i="804"/>
  <c r="E23" i="803"/>
  <c r="E23" i="802"/>
  <c r="E23" i="801"/>
  <c r="E23" i="800"/>
  <c r="E23" i="799"/>
  <c r="E23" i="798"/>
  <c r="E23" i="796"/>
  <c r="E23" i="795"/>
  <c r="E23" i="794"/>
  <c r="E23" i="793"/>
  <c r="E23" i="792"/>
  <c r="E23" i="791"/>
  <c r="E23" i="790"/>
  <c r="E23" i="789"/>
  <c r="E23" i="785"/>
  <c r="E23" i="786"/>
  <c r="E23" i="783"/>
  <c r="E23" i="782"/>
  <c r="E23" i="781"/>
  <c r="E23" i="780"/>
  <c r="E23" i="787"/>
  <c r="E23" i="784"/>
  <c r="E23" i="778"/>
  <c r="E23" i="774"/>
  <c r="E23" i="775"/>
  <c r="E23" i="779"/>
  <c r="E23" i="776"/>
  <c r="E23" i="772"/>
  <c r="E23" i="771"/>
  <c r="E23" i="770"/>
  <c r="E23" i="769"/>
  <c r="E23" i="768"/>
  <c r="E23" i="773"/>
  <c r="E23" i="777"/>
  <c r="E23" i="788"/>
  <c r="F23" i="826"/>
  <c r="F23" i="825"/>
  <c r="F23" i="824"/>
  <c r="F23" i="818"/>
  <c r="F23" i="822"/>
  <c r="F23" i="821"/>
  <c r="F23" i="819"/>
  <c r="F23" i="820"/>
  <c r="F23" i="817"/>
  <c r="F23" i="812"/>
  <c r="F23" i="809"/>
  <c r="F23" i="815"/>
  <c r="F23" i="813"/>
  <c r="F23" i="810"/>
  <c r="F23" i="807"/>
  <c r="F23" i="814"/>
  <c r="F23" i="811"/>
  <c r="F23" i="808"/>
  <c r="F23" i="816"/>
  <c r="F23" i="802"/>
  <c r="F23" i="804"/>
  <c r="F23" i="805"/>
  <c r="F23" i="801"/>
  <c r="F23" i="803"/>
  <c r="F23" i="799"/>
  <c r="F23" i="796"/>
  <c r="F23" i="795"/>
  <c r="F23" i="794"/>
  <c r="F23" i="793"/>
  <c r="F23" i="792"/>
  <c r="F23" i="791"/>
  <c r="F23" i="790"/>
  <c r="F23" i="789"/>
  <c r="F23" i="800"/>
  <c r="F23" i="798"/>
  <c r="F23" i="786"/>
  <c r="F23" i="783"/>
  <c r="F23" i="782"/>
  <c r="F23" i="781"/>
  <c r="F23" i="780"/>
  <c r="F23" i="787"/>
  <c r="F23" i="784"/>
  <c r="F23" i="788"/>
  <c r="F23" i="775"/>
  <c r="F23" i="779"/>
  <c r="F23" i="776"/>
  <c r="F23" i="772"/>
  <c r="F23" i="771"/>
  <c r="F23" i="770"/>
  <c r="F23" i="769"/>
  <c r="F23" i="768"/>
  <c r="F23" i="773"/>
  <c r="F23" i="785"/>
  <c r="F23" i="777"/>
  <c r="F23" i="774"/>
  <c r="F23" i="778"/>
  <c r="G23" i="826"/>
  <c r="G23" i="825"/>
  <c r="G23" i="824"/>
  <c r="G23" i="818"/>
  <c r="G23" i="815"/>
  <c r="G23" i="822"/>
  <c r="G23" i="821"/>
  <c r="G23" i="819"/>
  <c r="G23" i="816"/>
  <c r="G23" i="817"/>
  <c r="G23" i="813"/>
  <c r="G23" i="810"/>
  <c r="G23" i="807"/>
  <c r="G23" i="802"/>
  <c r="G23" i="804"/>
  <c r="G23" i="812"/>
  <c r="G23" i="805"/>
  <c r="G23" i="801"/>
  <c r="G23" i="814"/>
  <c r="G23" i="803"/>
  <c r="G23" i="809"/>
  <c r="G23" i="799"/>
  <c r="G23" i="796"/>
  <c r="G23" i="795"/>
  <c r="G23" i="794"/>
  <c r="G23" i="793"/>
  <c r="G23" i="792"/>
  <c r="G23" i="791"/>
  <c r="G23" i="790"/>
  <c r="G23" i="811"/>
  <c r="G23" i="800"/>
  <c r="G23" i="820"/>
  <c r="G23" i="808"/>
  <c r="G23" i="786"/>
  <c r="G23" i="783"/>
  <c r="G23" i="782"/>
  <c r="G23" i="781"/>
  <c r="G23" i="780"/>
  <c r="G23" i="787"/>
  <c r="G23" i="789"/>
  <c r="G23" i="784"/>
  <c r="G23" i="788"/>
  <c r="G23" i="775"/>
  <c r="G23" i="779"/>
  <c r="G23" i="776"/>
  <c r="G23" i="798"/>
  <c r="G23" i="772"/>
  <c r="G23" i="771"/>
  <c r="G23" i="770"/>
  <c r="G23" i="769"/>
  <c r="G23" i="768"/>
  <c r="G23" i="773"/>
  <c r="G23" i="785"/>
  <c r="G23" i="777"/>
  <c r="G23" i="774"/>
  <c r="G23" i="778"/>
  <c r="B34" i="759"/>
  <c r="B35" i="762"/>
  <c r="B36" i="760"/>
  <c r="H23" i="824"/>
  <c r="H23" i="818"/>
  <c r="H23" i="822"/>
  <c r="H23" i="821"/>
  <c r="H23" i="819"/>
  <c r="H23" i="825"/>
  <c r="H23" i="826"/>
  <c r="H23" i="817"/>
  <c r="H23" i="820"/>
  <c r="H23" i="815"/>
  <c r="H23" i="813"/>
  <c r="H23" i="810"/>
  <c r="H23" i="807"/>
  <c r="H23" i="814"/>
  <c r="H23" i="811"/>
  <c r="H23" i="808"/>
  <c r="H23" i="816"/>
  <c r="H23" i="805"/>
  <c r="H23" i="804"/>
  <c r="H23" i="803"/>
  <c r="H23" i="802"/>
  <c r="H23" i="801"/>
  <c r="H23" i="812"/>
  <c r="H23" i="809"/>
  <c r="H23" i="799"/>
  <c r="H23" i="796"/>
  <c r="H23" i="795"/>
  <c r="H23" i="794"/>
  <c r="H23" i="793"/>
  <c r="H23" i="792"/>
  <c r="H23" i="791"/>
  <c r="H23" i="790"/>
  <c r="H23" i="789"/>
  <c r="H23" i="800"/>
  <c r="H23" i="786"/>
  <c r="H23" i="783"/>
  <c r="H23" i="782"/>
  <c r="H23" i="781"/>
  <c r="H23" i="780"/>
  <c r="H23" i="787"/>
  <c r="H23" i="784"/>
  <c r="H23" i="788"/>
  <c r="H23" i="785"/>
  <c r="H23" i="775"/>
  <c r="H23" i="779"/>
  <c r="H23" i="776"/>
  <c r="H23" i="798"/>
  <c r="H23" i="772"/>
  <c r="H23" i="771"/>
  <c r="H23" i="770"/>
  <c r="H23" i="769"/>
  <c r="H23" i="768"/>
  <c r="H23" i="773"/>
  <c r="H23" i="777"/>
  <c r="H23" i="774"/>
  <c r="H23" i="778"/>
  <c r="B33" i="778"/>
  <c r="B33" i="784"/>
  <c r="B33" i="800"/>
  <c r="E22" i="762"/>
  <c r="E22" i="759"/>
  <c r="E22" i="752"/>
  <c r="E22" i="756"/>
  <c r="E22" i="749"/>
  <c r="E22" i="753"/>
  <c r="B28" i="753" s="1"/>
  <c r="E22" i="767"/>
  <c r="B28" i="767" s="1"/>
  <c r="E22" i="750"/>
  <c r="B28" i="750" s="1"/>
  <c r="E22" i="766"/>
  <c r="B28" i="766" s="1"/>
  <c r="E22" i="760"/>
  <c r="E22" i="765"/>
  <c r="E22" i="739"/>
  <c r="E22" i="741"/>
  <c r="B28" i="741" s="1"/>
  <c r="F22" i="759"/>
  <c r="F22" i="756"/>
  <c r="F22" i="749"/>
  <c r="F22" i="763"/>
  <c r="B29" i="763" s="1"/>
  <c r="F22" i="754"/>
  <c r="B29" i="754" s="1"/>
  <c r="F22" i="766"/>
  <c r="B29" i="766" s="1"/>
  <c r="F22" i="762"/>
  <c r="F22" i="746"/>
  <c r="B29" i="746" s="1"/>
  <c r="F22" i="765"/>
  <c r="F22" i="742"/>
  <c r="B29" i="742" s="1"/>
  <c r="F22" i="743"/>
  <c r="G22" i="766"/>
  <c r="B30" i="766" s="1"/>
  <c r="G22" i="762"/>
  <c r="G22" i="761"/>
  <c r="B30" i="761" s="1"/>
  <c r="G22" i="754"/>
  <c r="B30" i="754" s="1"/>
  <c r="G22" i="757"/>
  <c r="G22" i="751"/>
  <c r="G22" i="752"/>
  <c r="G22" i="741"/>
  <c r="B30" i="741" s="1"/>
  <c r="G22" i="742"/>
  <c r="B30" i="742" s="1"/>
  <c r="G22" i="743"/>
  <c r="I23" i="767"/>
  <c r="I23" i="766"/>
  <c r="I23" i="765"/>
  <c r="I23" i="763"/>
  <c r="I23" i="762"/>
  <c r="I23" i="761"/>
  <c r="I23" i="760"/>
  <c r="I23" i="759"/>
  <c r="I23" i="752"/>
  <c r="I23" i="756"/>
  <c r="I23" i="749"/>
  <c r="I23" i="753"/>
  <c r="I23" i="758"/>
  <c r="I23" i="750"/>
  <c r="I23" i="754"/>
  <c r="I23" i="747"/>
  <c r="I23" i="751"/>
  <c r="I23" i="744"/>
  <c r="I23" i="740"/>
  <c r="I23" i="739"/>
  <c r="I23" i="737"/>
  <c r="I23" i="748"/>
  <c r="I23" i="757"/>
  <c r="I23" i="741"/>
  <c r="I23" i="745"/>
  <c r="I23" i="746"/>
  <c r="I23" i="742"/>
  <c r="I23" i="755"/>
  <c r="I23" i="743"/>
  <c r="H22" i="766"/>
  <c r="B31" i="766" s="1"/>
  <c r="H22" i="762"/>
  <c r="H22" i="749"/>
  <c r="H22" i="753"/>
  <c r="B31" i="753" s="1"/>
  <c r="H22" i="750"/>
  <c r="B31" i="750" s="1"/>
  <c r="H22" i="754"/>
  <c r="B31" i="754" s="1"/>
  <c r="H22" i="741"/>
  <c r="B31" i="741" s="1"/>
  <c r="H22" i="747"/>
  <c r="B31" i="747" s="1"/>
  <c r="H22" i="751"/>
  <c r="B36" i="735"/>
  <c r="B37" i="734"/>
  <c r="H23" i="748"/>
  <c r="H23" i="752"/>
  <c r="H23" i="760"/>
  <c r="H23" i="767"/>
  <c r="H23" i="763"/>
  <c r="H23" i="756"/>
  <c r="H23" i="749"/>
  <c r="H23" i="759"/>
  <c r="H23" i="753"/>
  <c r="H23" i="766"/>
  <c r="H23" i="758"/>
  <c r="H23" i="750"/>
  <c r="H23" i="754"/>
  <c r="H23" i="761"/>
  <c r="H23" i="765"/>
  <c r="H23" i="762"/>
  <c r="H23" i="747"/>
  <c r="H23" i="744"/>
  <c r="H23" i="740"/>
  <c r="H23" i="739"/>
  <c r="H23" i="737"/>
  <c r="H23" i="743"/>
  <c r="H23" i="757"/>
  <c r="H23" i="741"/>
  <c r="H23" i="751"/>
  <c r="H23" i="745"/>
  <c r="H23" i="746"/>
  <c r="H23" i="742"/>
  <c r="H23" i="755"/>
  <c r="I22" i="767"/>
  <c r="B32" i="767" s="1"/>
  <c r="I22" i="766"/>
  <c r="B32" i="766" s="1"/>
  <c r="I22" i="762"/>
  <c r="I22" i="758"/>
  <c r="I22" i="750"/>
  <c r="B32" i="750" s="1"/>
  <c r="I22" i="747"/>
  <c r="B32" i="747" s="1"/>
  <c r="I22" i="751"/>
  <c r="I22" i="748"/>
  <c r="B32" i="748" s="1"/>
  <c r="I22" i="746"/>
  <c r="B32" i="746" s="1"/>
  <c r="I22" i="741"/>
  <c r="B32" i="741" s="1"/>
  <c r="B37" i="735"/>
  <c r="B33" i="760"/>
  <c r="C23" i="767"/>
  <c r="C23" i="766"/>
  <c r="C23" i="765"/>
  <c r="C23" i="763"/>
  <c r="C23" i="762"/>
  <c r="C23" i="761"/>
  <c r="C23" i="760"/>
  <c r="C23" i="747"/>
  <c r="C23" i="757"/>
  <c r="C23" i="751"/>
  <c r="C23" i="755"/>
  <c r="C23" i="748"/>
  <c r="C23" i="752"/>
  <c r="C23" i="759"/>
  <c r="C23" i="756"/>
  <c r="C23" i="749"/>
  <c r="C23" i="753"/>
  <c r="C23" i="758"/>
  <c r="C23" i="754"/>
  <c r="C23" i="743"/>
  <c r="C23" i="744"/>
  <c r="C23" i="740"/>
  <c r="C23" i="739"/>
  <c r="C23" i="737"/>
  <c r="C23" i="741"/>
  <c r="C23" i="745"/>
  <c r="C23" i="750"/>
  <c r="C23" i="746"/>
  <c r="C23" i="742"/>
  <c r="B33" i="762"/>
  <c r="D23" i="767"/>
  <c r="D23" i="766"/>
  <c r="D23" i="765"/>
  <c r="D23" i="763"/>
  <c r="D23" i="762"/>
  <c r="D23" i="761"/>
  <c r="D23" i="760"/>
  <c r="D23" i="759"/>
  <c r="D23" i="758"/>
  <c r="D23" i="757"/>
  <c r="D23" i="756"/>
  <c r="D23" i="747"/>
  <c r="D23" i="751"/>
  <c r="D23" i="755"/>
  <c r="D23" i="748"/>
  <c r="D23" i="752"/>
  <c r="D23" i="749"/>
  <c r="D23" i="753"/>
  <c r="D23" i="754"/>
  <c r="D23" i="743"/>
  <c r="D23" i="744"/>
  <c r="D23" i="740"/>
  <c r="D23" i="739"/>
  <c r="D23" i="737"/>
  <c r="D23" i="741"/>
  <c r="D23" i="750"/>
  <c r="D23" i="746"/>
  <c r="D23" i="742"/>
  <c r="D23" i="745"/>
  <c r="B37" i="739"/>
  <c r="E23" i="767"/>
  <c r="E23" i="766"/>
  <c r="E23" i="765"/>
  <c r="E23" i="763"/>
  <c r="E23" i="762"/>
  <c r="E23" i="761"/>
  <c r="E23" i="760"/>
  <c r="E23" i="759"/>
  <c r="E23" i="751"/>
  <c r="E23" i="757"/>
  <c r="E23" i="755"/>
  <c r="E23" i="748"/>
  <c r="E23" i="752"/>
  <c r="E23" i="756"/>
  <c r="E23" i="749"/>
  <c r="E23" i="753"/>
  <c r="E23" i="758"/>
  <c r="E23" i="750"/>
  <c r="E23" i="747"/>
  <c r="E23" i="754"/>
  <c r="E23" i="743"/>
  <c r="E23" i="744"/>
  <c r="E23" i="740"/>
  <c r="E23" i="739"/>
  <c r="E23" i="737"/>
  <c r="E23" i="741"/>
  <c r="E23" i="746"/>
  <c r="E23" i="745"/>
  <c r="E23" i="742"/>
  <c r="B34" i="762"/>
  <c r="F23" i="767"/>
  <c r="F23" i="766"/>
  <c r="F23" i="765"/>
  <c r="F23" i="763"/>
  <c r="F23" i="762"/>
  <c r="F23" i="761"/>
  <c r="F23" i="760"/>
  <c r="F23" i="757"/>
  <c r="F23" i="755"/>
  <c r="F23" i="748"/>
  <c r="F23" i="752"/>
  <c r="F23" i="756"/>
  <c r="F23" i="749"/>
  <c r="F23" i="759"/>
  <c r="F23" i="753"/>
  <c r="F23" i="758"/>
  <c r="F23" i="750"/>
  <c r="F23" i="754"/>
  <c r="F23" i="746"/>
  <c r="F23" i="751"/>
  <c r="F23" i="743"/>
  <c r="F23" i="744"/>
  <c r="F23" i="740"/>
  <c r="F23" i="739"/>
  <c r="F23" i="737"/>
  <c r="F23" i="741"/>
  <c r="F23" i="745"/>
  <c r="F23" i="742"/>
  <c r="F23" i="747"/>
  <c r="G23" i="748"/>
  <c r="G23" i="752"/>
  <c r="G23" i="760"/>
  <c r="G23" i="767"/>
  <c r="G23" i="763"/>
  <c r="G23" i="756"/>
  <c r="G23" i="749"/>
  <c r="G23" i="759"/>
  <c r="G23" i="753"/>
  <c r="G23" i="766"/>
  <c r="G23" i="758"/>
  <c r="G23" i="750"/>
  <c r="G23" i="754"/>
  <c r="G23" i="746"/>
  <c r="G23" i="761"/>
  <c r="G23" i="757"/>
  <c r="G23" i="755"/>
  <c r="G23" i="765"/>
  <c r="G23" i="744"/>
  <c r="G23" i="740"/>
  <c r="G23" i="739"/>
  <c r="G23" i="737"/>
  <c r="G23" i="762"/>
  <c r="G23" i="741"/>
  <c r="G23" i="747"/>
  <c r="G23" i="751"/>
  <c r="G23" i="745"/>
  <c r="G23" i="742"/>
  <c r="G23" i="743"/>
  <c r="B36" i="758"/>
  <c r="B33" i="758"/>
  <c r="B33" i="759"/>
  <c r="B37" i="705"/>
  <c r="B34" i="707"/>
  <c r="B33" i="765"/>
  <c r="C22" i="762"/>
  <c r="C22" i="761"/>
  <c r="B26" i="761" s="1"/>
  <c r="C22" i="760"/>
  <c r="C22" i="759"/>
  <c r="C22" i="748"/>
  <c r="B26" i="748" s="1"/>
  <c r="C22" i="750"/>
  <c r="B26" i="750" s="1"/>
  <c r="C22" i="754"/>
  <c r="B26" i="754" s="1"/>
  <c r="C22" i="743"/>
  <c r="C22" i="741"/>
  <c r="B26" i="741" s="1"/>
  <c r="C22" i="742"/>
  <c r="B26" i="742" s="1"/>
  <c r="D22" i="767"/>
  <c r="B27" i="767" s="1"/>
  <c r="D22" i="762"/>
  <c r="D22" i="761"/>
  <c r="B27" i="761" s="1"/>
  <c r="D22" i="759"/>
  <c r="D22" i="754"/>
  <c r="B27" i="754" s="1"/>
  <c r="D22" i="740"/>
  <c r="D22" i="739"/>
  <c r="D22" i="757"/>
  <c r="D22" i="751"/>
  <c r="B35" i="759"/>
  <c r="B33" i="739"/>
  <c r="I23" i="735"/>
  <c r="I23" i="734"/>
  <c r="I23" i="733"/>
  <c r="I23" i="732"/>
  <c r="I23" i="731"/>
  <c r="I23" i="730"/>
  <c r="I23" i="729"/>
  <c r="I23" i="728"/>
  <c r="I23" i="727"/>
  <c r="I23" i="726"/>
  <c r="I23" i="725"/>
  <c r="I23" i="724"/>
  <c r="I23" i="723"/>
  <c r="I23" i="722"/>
  <c r="I23" i="721"/>
  <c r="I23" i="720"/>
  <c r="B34" i="712"/>
  <c r="D22" i="734"/>
  <c r="D22" i="733"/>
  <c r="D22" i="728"/>
  <c r="D22" i="724"/>
  <c r="B27" i="724" s="1"/>
  <c r="D22" i="721"/>
  <c r="B27" i="721" s="1"/>
  <c r="D22" i="720"/>
  <c r="B27" i="720" s="1"/>
  <c r="E22" i="725"/>
  <c r="B28" i="725" s="1"/>
  <c r="E22" i="721"/>
  <c r="B28" i="721" s="1"/>
  <c r="E22" i="734"/>
  <c r="E22" i="726"/>
  <c r="B28" i="726" s="1"/>
  <c r="E22" i="724"/>
  <c r="B28" i="724" s="1"/>
  <c r="E22" i="729"/>
  <c r="E22" i="720"/>
  <c r="B28" i="720" s="1"/>
  <c r="C22" i="734"/>
  <c r="C22" i="733"/>
  <c r="C22" i="724"/>
  <c r="B26" i="724" s="1"/>
  <c r="C22" i="722"/>
  <c r="B26" i="722" s="1"/>
  <c r="B36" i="707"/>
  <c r="B37" i="707"/>
  <c r="F22" i="727"/>
  <c r="B29" i="727" s="1"/>
  <c r="F22" i="734"/>
  <c r="F22" i="726"/>
  <c r="B29" i="726" s="1"/>
  <c r="F22" i="724"/>
  <c r="B29" i="724" s="1"/>
  <c r="G22" i="734"/>
  <c r="G22" i="731"/>
  <c r="G22" i="730"/>
  <c r="G22" i="729"/>
  <c r="G22" i="728"/>
  <c r="G22" i="726"/>
  <c r="B30" i="726" s="1"/>
  <c r="G22" i="725"/>
  <c r="B30" i="725" s="1"/>
  <c r="G22" i="723"/>
  <c r="B30" i="723" s="1"/>
  <c r="G22" i="722"/>
  <c r="B30" i="722" s="1"/>
  <c r="G22" i="721"/>
  <c r="B30" i="721" s="1"/>
  <c r="G22" i="720"/>
  <c r="B30" i="720" s="1"/>
  <c r="H22" i="734"/>
  <c r="H22" i="729"/>
  <c r="H22" i="727"/>
  <c r="B31" i="727" s="1"/>
  <c r="H22" i="724"/>
  <c r="B31" i="724" s="1"/>
  <c r="H22" i="721"/>
  <c r="B31" i="721" s="1"/>
  <c r="H22" i="720"/>
  <c r="B31" i="720" s="1"/>
  <c r="I22" i="732"/>
  <c r="I22" i="731"/>
  <c r="I22" i="728"/>
  <c r="I22" i="726"/>
  <c r="B32" i="726" s="1"/>
  <c r="I22" i="725"/>
  <c r="B32" i="725" s="1"/>
  <c r="I22" i="721"/>
  <c r="B32" i="721" s="1"/>
  <c r="C23" i="735"/>
  <c r="C23" i="734"/>
  <c r="C23" i="733"/>
  <c r="C23" i="732"/>
  <c r="C23" i="731"/>
  <c r="C23" i="730"/>
  <c r="C23" i="729"/>
  <c r="C23" i="728"/>
  <c r="C23" i="727"/>
  <c r="C23" i="726"/>
  <c r="C23" i="725"/>
  <c r="C23" i="724"/>
  <c r="C23" i="723"/>
  <c r="C23" i="722"/>
  <c r="C23" i="721"/>
  <c r="C23" i="720"/>
  <c r="D23" i="735"/>
  <c r="D23" i="734"/>
  <c r="D23" i="733"/>
  <c r="D23" i="732"/>
  <c r="D23" i="731"/>
  <c r="D23" i="730"/>
  <c r="D23" i="729"/>
  <c r="D23" i="728"/>
  <c r="D23" i="727"/>
  <c r="D23" i="726"/>
  <c r="D23" i="725"/>
  <c r="D23" i="724"/>
  <c r="D23" i="723"/>
  <c r="D23" i="722"/>
  <c r="D23" i="721"/>
  <c r="D23" i="720"/>
  <c r="E23" i="735"/>
  <c r="E23" i="734"/>
  <c r="E23" i="733"/>
  <c r="E23" i="732"/>
  <c r="E23" i="731"/>
  <c r="E23" i="730"/>
  <c r="E23" i="729"/>
  <c r="E23" i="728"/>
  <c r="E23" i="727"/>
  <c r="E23" i="726"/>
  <c r="E23" i="725"/>
  <c r="E23" i="724"/>
  <c r="E23" i="723"/>
  <c r="E23" i="721"/>
  <c r="E23" i="720"/>
  <c r="F23" i="735"/>
  <c r="F23" i="734"/>
  <c r="F23" i="733"/>
  <c r="F23" i="732"/>
  <c r="F23" i="731"/>
  <c r="F23" i="730"/>
  <c r="F23" i="729"/>
  <c r="F23" i="728"/>
  <c r="F23" i="727"/>
  <c r="F23" i="726"/>
  <c r="F23" i="725"/>
  <c r="F23" i="724"/>
  <c r="F23" i="723"/>
  <c r="F23" i="722"/>
  <c r="F23" i="721"/>
  <c r="F23" i="720"/>
  <c r="G23" i="735"/>
  <c r="G23" i="731"/>
  <c r="G23" i="727"/>
  <c r="G23" i="722"/>
  <c r="G23" i="720"/>
  <c r="G23" i="734"/>
  <c r="G23" i="730"/>
  <c r="G23" i="726"/>
  <c r="G23" i="724"/>
  <c r="G23" i="733"/>
  <c r="G23" i="723"/>
  <c r="G23" i="729"/>
  <c r="G23" i="721"/>
  <c r="G23" i="732"/>
  <c r="G23" i="728"/>
  <c r="G23" i="725"/>
  <c r="B33" i="734"/>
  <c r="H23" i="735"/>
  <c r="H23" i="727"/>
  <c r="H23" i="720"/>
  <c r="H23" i="734"/>
  <c r="H23" i="730"/>
  <c r="H23" i="726"/>
  <c r="H23" i="724"/>
  <c r="H23" i="733"/>
  <c r="H23" i="723"/>
  <c r="H23" i="729"/>
  <c r="H23" i="721"/>
  <c r="H23" i="732"/>
  <c r="H23" i="731"/>
  <c r="H23" i="728"/>
  <c r="H23" i="725"/>
  <c r="B33" i="735"/>
  <c r="G23" i="719"/>
  <c r="G23" i="713"/>
  <c r="G23" i="716"/>
  <c r="G23" i="714"/>
  <c r="G23" i="717"/>
  <c r="G23" i="715"/>
  <c r="G23" i="712"/>
  <c r="F22" i="713"/>
  <c r="B29" i="713" s="1"/>
  <c r="F22" i="714"/>
  <c r="B29" i="714" s="1"/>
  <c r="F22" i="717"/>
  <c r="B29" i="717" s="1"/>
  <c r="H22" i="715"/>
  <c r="B31" i="715" s="1"/>
  <c r="H22" i="713"/>
  <c r="B31" i="713" s="1"/>
  <c r="H22" i="712"/>
  <c r="G22" i="717"/>
  <c r="B30" i="717" s="1"/>
  <c r="G22" i="715"/>
  <c r="B30" i="715" s="1"/>
  <c r="G22" i="714"/>
  <c r="B30" i="714" s="1"/>
  <c r="G22" i="713"/>
  <c r="B30" i="713" s="1"/>
  <c r="C23" i="719"/>
  <c r="C23" i="718"/>
  <c r="C23" i="717"/>
  <c r="C23" i="716"/>
  <c r="C23" i="715"/>
  <c r="C23" i="714"/>
  <c r="C23" i="713"/>
  <c r="C23" i="712"/>
  <c r="D23" i="719"/>
  <c r="D23" i="718"/>
  <c r="D23" i="717"/>
  <c r="D23" i="716"/>
  <c r="D23" i="715"/>
  <c r="D23" i="714"/>
  <c r="D23" i="713"/>
  <c r="D23" i="712"/>
  <c r="I22" i="719"/>
  <c r="B32" i="719" s="1"/>
  <c r="I22" i="717"/>
  <c r="B32" i="717" s="1"/>
  <c r="I22" i="716"/>
  <c r="B32" i="716" s="1"/>
  <c r="I22" i="715"/>
  <c r="B32" i="715" s="1"/>
  <c r="I22" i="714"/>
  <c r="B32" i="714" s="1"/>
  <c r="I22" i="713"/>
  <c r="B32" i="713" s="1"/>
  <c r="E23" i="719"/>
  <c r="E23" i="718"/>
  <c r="E23" i="717"/>
  <c r="E23" i="716"/>
  <c r="E23" i="715"/>
  <c r="E23" i="714"/>
  <c r="E23" i="713"/>
  <c r="E23" i="712"/>
  <c r="F23" i="719"/>
  <c r="F23" i="718"/>
  <c r="F23" i="717"/>
  <c r="F23" i="716"/>
  <c r="F23" i="715"/>
  <c r="F23" i="714"/>
  <c r="F23" i="713"/>
  <c r="F23" i="712"/>
  <c r="B33" i="712"/>
  <c r="H23" i="715"/>
  <c r="H23" i="719"/>
  <c r="H23" i="716"/>
  <c r="H23" i="714"/>
  <c r="H23" i="712"/>
  <c r="H23" i="717"/>
  <c r="H23" i="713"/>
  <c r="I23" i="719"/>
  <c r="I23" i="718"/>
  <c r="I23" i="717"/>
  <c r="I23" i="716"/>
  <c r="I23" i="715"/>
  <c r="I23" i="714"/>
  <c r="I23" i="713"/>
  <c r="I23" i="712"/>
  <c r="C22" i="719"/>
  <c r="B26" i="719" s="1"/>
  <c r="C22" i="718"/>
  <c r="B26" i="718" s="1"/>
  <c r="C22" i="717"/>
  <c r="B26" i="717" s="1"/>
  <c r="C22" i="715"/>
  <c r="B26" i="715" s="1"/>
  <c r="C22" i="714"/>
  <c r="B26" i="714" s="1"/>
  <c r="C22" i="713"/>
  <c r="B26" i="713" s="1"/>
  <c r="D22" i="719"/>
  <c r="B27" i="719" s="1"/>
  <c r="D22" i="717"/>
  <c r="B27" i="717" s="1"/>
  <c r="D22" i="713"/>
  <c r="B27" i="713" s="1"/>
  <c r="E22" i="712"/>
  <c r="E22" i="717"/>
  <c r="B28" i="717" s="1"/>
  <c r="B35" i="707"/>
  <c r="B36" i="705"/>
  <c r="H23" i="709"/>
  <c r="H23" i="710"/>
  <c r="H23" i="711"/>
  <c r="I23" i="711"/>
  <c r="I23" i="710"/>
  <c r="I23" i="709"/>
  <c r="C22" i="710"/>
  <c r="B26" i="710" s="1"/>
  <c r="H22" i="711"/>
  <c r="B31" i="711" s="1"/>
  <c r="D23" i="711"/>
  <c r="D23" i="710"/>
  <c r="D23" i="709"/>
  <c r="E23" i="711"/>
  <c r="E23" i="710"/>
  <c r="E23" i="709"/>
  <c r="F22" i="711"/>
  <c r="B29" i="711" s="1"/>
  <c r="G22" i="710"/>
  <c r="B30" i="710" s="1"/>
  <c r="I22" i="711"/>
  <c r="B32" i="711" s="1"/>
  <c r="I22" i="710"/>
  <c r="B32" i="710" s="1"/>
  <c r="I22" i="709"/>
  <c r="B32" i="709" s="1"/>
  <c r="C23" i="711"/>
  <c r="C23" i="710"/>
  <c r="C23" i="709"/>
  <c r="F23" i="711"/>
  <c r="F23" i="710"/>
  <c r="F23" i="709"/>
  <c r="G23" i="710"/>
  <c r="G23" i="709"/>
  <c r="G23" i="711"/>
  <c r="C23" i="705"/>
  <c r="C23" i="707"/>
  <c r="C23" i="706"/>
  <c r="B34" i="705"/>
  <c r="B33" i="707"/>
  <c r="D23" i="707"/>
  <c r="D23" i="706"/>
  <c r="E23" i="707"/>
  <c r="E23" i="706"/>
  <c r="F23" i="707"/>
  <c r="F23" i="706"/>
  <c r="G23" i="706"/>
  <c r="G23" i="707"/>
  <c r="H23" i="707"/>
  <c r="H23" i="706"/>
  <c r="I23" i="707"/>
  <c r="I23" i="706"/>
  <c r="C22" i="707"/>
  <c r="C22" i="706"/>
  <c r="E22" i="707"/>
  <c r="D22" i="705"/>
  <c r="G22" i="665"/>
  <c r="G22" i="705"/>
  <c r="I22" i="705"/>
  <c r="I23" i="665"/>
  <c r="I23" i="705"/>
  <c r="H22" i="665"/>
  <c r="D23" i="665"/>
  <c r="D23" i="705"/>
  <c r="E23" i="665"/>
  <c r="E23" i="705"/>
  <c r="F23" i="665"/>
  <c r="F23" i="705"/>
  <c r="B35" i="705"/>
  <c r="G23" i="665"/>
  <c r="G23" i="705"/>
  <c r="B33" i="705"/>
  <c r="H23" i="665"/>
  <c r="H23" i="705"/>
  <c r="C28" i="665"/>
  <c r="C23" i="665"/>
  <c r="B37" i="665"/>
  <c r="B36" i="665"/>
  <c r="B34" i="665"/>
  <c r="D23" i="738"/>
  <c r="C23" i="764"/>
  <c r="C22" i="806"/>
  <c r="B26" i="806" s="1"/>
  <c r="G22" i="797"/>
  <c r="D23" i="764"/>
  <c r="H22" i="797"/>
  <c r="F23" i="764"/>
  <c r="E23" i="738"/>
  <c r="D22" i="806"/>
  <c r="B27" i="806" s="1"/>
  <c r="F23" i="738"/>
  <c r="E23" i="764"/>
  <c r="E22" i="806"/>
  <c r="B28" i="806" s="1"/>
  <c r="I22" i="797"/>
  <c r="H23" i="738"/>
  <c r="G23" i="764"/>
  <c r="G22" i="806"/>
  <c r="B30" i="806" s="1"/>
  <c r="D23" i="797"/>
  <c r="I23" i="738"/>
  <c r="H23" i="764"/>
  <c r="H22" i="806"/>
  <c r="B31" i="806" s="1"/>
  <c r="E23" i="797"/>
  <c r="C23" i="797"/>
  <c r="I23" i="764"/>
  <c r="I22" i="806"/>
  <c r="B32" i="806" s="1"/>
  <c r="F23" i="797"/>
  <c r="C22" i="738"/>
  <c r="C23" i="806"/>
  <c r="G23" i="797"/>
  <c r="G23" i="738"/>
  <c r="C22" i="764"/>
  <c r="B26" i="764" s="1"/>
  <c r="D23" i="806"/>
  <c r="H23" i="797"/>
  <c r="F22" i="806"/>
  <c r="B29" i="806" s="1"/>
  <c r="D22" i="738"/>
  <c r="E22" i="738"/>
  <c r="D22" i="764"/>
  <c r="B27" i="764" s="1"/>
  <c r="E23" i="806"/>
  <c r="I23" i="797"/>
  <c r="F22" i="738"/>
  <c r="E22" i="764"/>
  <c r="B28" i="764" s="1"/>
  <c r="F23" i="806"/>
  <c r="G22" i="738"/>
  <c r="F22" i="764"/>
  <c r="B29" i="764" s="1"/>
  <c r="G23" i="806"/>
  <c r="C22" i="797"/>
  <c r="G22" i="764"/>
  <c r="B30" i="764" s="1"/>
  <c r="H23" i="806"/>
  <c r="D22" i="797"/>
  <c r="I22" i="738"/>
  <c r="H22" i="764"/>
  <c r="B31" i="764" s="1"/>
  <c r="I23" i="806"/>
  <c r="E22" i="797"/>
  <c r="H22" i="738"/>
  <c r="C23" i="738"/>
  <c r="I22" i="764"/>
  <c r="B32" i="764" s="1"/>
  <c r="F22" i="797"/>
  <c r="B26" i="797" l="1"/>
  <c r="B32" i="797"/>
  <c r="B27" i="757"/>
  <c r="B26" i="738"/>
  <c r="B31" i="751"/>
  <c r="B31" i="738"/>
  <c r="B30" i="738"/>
  <c r="B32" i="738"/>
  <c r="B32" i="731"/>
  <c r="B32" i="751"/>
  <c r="B32" i="795"/>
  <c r="B32" i="732"/>
  <c r="B30" i="731"/>
  <c r="B30" i="751"/>
  <c r="B29" i="795"/>
  <c r="B31" i="732"/>
  <c r="B27" i="730"/>
  <c r="B28" i="732"/>
  <c r="B30" i="756"/>
  <c r="B29" i="737"/>
  <c r="B26" i="755"/>
  <c r="B31" i="826"/>
  <c r="B32" i="729"/>
  <c r="B32" i="825"/>
  <c r="B27" i="728"/>
  <c r="B29" i="743"/>
  <c r="B32" i="772"/>
  <c r="B27" i="751"/>
  <c r="B32" i="728"/>
  <c r="B30" i="729"/>
  <c r="B29" i="749"/>
  <c r="B31" i="755"/>
  <c r="B29" i="728"/>
  <c r="B31" i="740"/>
  <c r="B26" i="732"/>
  <c r="B27" i="825"/>
  <c r="B32" i="749"/>
  <c r="B28" i="743"/>
  <c r="B31" i="730"/>
  <c r="B27" i="797"/>
  <c r="B30" i="730"/>
  <c r="B27" i="740"/>
  <c r="B30" i="752"/>
  <c r="B29" i="756"/>
  <c r="B26" i="795"/>
  <c r="B32" i="755"/>
  <c r="B30" i="733"/>
  <c r="B27" i="796"/>
  <c r="B29" i="729"/>
  <c r="B26" i="825"/>
  <c r="B30" i="757"/>
  <c r="B27" i="795"/>
  <c r="B29" i="731"/>
  <c r="B28" i="730"/>
  <c r="B31" i="825"/>
  <c r="B26" i="731"/>
  <c r="B28" i="755"/>
  <c r="B26" i="729"/>
  <c r="B31" i="796"/>
  <c r="B32" i="756"/>
  <c r="B27" i="807"/>
  <c r="B26" i="807"/>
  <c r="B28" i="728"/>
  <c r="B32" i="807"/>
  <c r="B30" i="795"/>
  <c r="B31" i="807"/>
  <c r="B30" i="755"/>
  <c r="B29" i="733"/>
  <c r="B28" i="825"/>
  <c r="B28" i="757"/>
  <c r="B29" i="740"/>
  <c r="B32" i="826"/>
  <c r="B29" i="752"/>
  <c r="B30" i="796"/>
  <c r="B26" i="751"/>
  <c r="B29" i="730"/>
  <c r="B26" i="730"/>
  <c r="B29" i="796"/>
  <c r="B27" i="732"/>
  <c r="B28" i="772"/>
  <c r="B28" i="807"/>
  <c r="B31" i="729"/>
  <c r="B27" i="729"/>
  <c r="B32" i="757"/>
  <c r="B31" i="756"/>
  <c r="B30" i="737"/>
  <c r="B26" i="756"/>
  <c r="B30" i="749"/>
  <c r="B28" i="740"/>
  <c r="B27" i="749"/>
  <c r="B26" i="826"/>
  <c r="B28" i="795"/>
  <c r="B30" i="825"/>
  <c r="B29" i="755"/>
  <c r="B27" i="772"/>
  <c r="B26" i="796"/>
  <c r="B27" i="733"/>
  <c r="B26" i="743"/>
  <c r="B31" i="743"/>
  <c r="B30" i="807"/>
  <c r="B32" i="743"/>
  <c r="B31" i="757"/>
  <c r="B28" i="826"/>
  <c r="B26" i="749"/>
  <c r="B29" i="738"/>
  <c r="B31" i="797"/>
  <c r="B28" i="749"/>
  <c r="B32" i="737"/>
  <c r="B29" i="807"/>
  <c r="B29" i="825"/>
  <c r="B30" i="740"/>
  <c r="B27" i="756"/>
  <c r="B26" i="757"/>
  <c r="B29" i="826"/>
  <c r="B32" i="730"/>
  <c r="B26" i="733"/>
  <c r="B28" i="756"/>
  <c r="B31" i="772"/>
  <c r="B26" i="772"/>
  <c r="B27" i="743"/>
  <c r="B32" i="752"/>
  <c r="O22" i="706"/>
  <c r="B38" i="706" s="1"/>
  <c r="B26" i="706"/>
  <c r="B28" i="797"/>
  <c r="B30" i="797"/>
  <c r="B28" i="752"/>
  <c r="B32" i="733"/>
  <c r="B31" i="733"/>
  <c r="B28" i="737"/>
  <c r="B31" i="737"/>
  <c r="B31" i="728"/>
  <c r="B31" i="752"/>
  <c r="B26" i="737"/>
  <c r="B29" i="751"/>
  <c r="B28" i="751"/>
  <c r="B31" i="731"/>
  <c r="B29" i="797"/>
  <c r="B28" i="738"/>
  <c r="B31" i="749"/>
  <c r="B30" i="743"/>
  <c r="B32" i="796"/>
  <c r="B30" i="732"/>
  <c r="B29" i="732"/>
  <c r="B29" i="772"/>
  <c r="B27" i="755"/>
  <c r="B27" i="737"/>
  <c r="B26" i="728"/>
  <c r="B26" i="740"/>
  <c r="B27" i="752"/>
  <c r="B26" i="752"/>
  <c r="B30" i="772"/>
  <c r="B27" i="738"/>
  <c r="B30" i="728"/>
  <c r="B28" i="729"/>
  <c r="B31" i="795"/>
  <c r="B28" i="731"/>
  <c r="B27" i="731"/>
  <c r="B32" i="740"/>
  <c r="B28" i="796"/>
  <c r="B28" i="733"/>
  <c r="B29" i="757"/>
  <c r="B30" i="826"/>
  <c r="B27" i="826"/>
  <c r="O22" i="766"/>
  <c r="B38" i="766" s="1"/>
  <c r="O23" i="765"/>
  <c r="O22" i="765"/>
  <c r="O22" i="769"/>
  <c r="B38" i="769" s="1"/>
  <c r="O22" i="718"/>
  <c r="B38" i="718" s="1"/>
  <c r="B26" i="770"/>
  <c r="O22" i="770"/>
  <c r="B38" i="770" s="1"/>
  <c r="O23" i="665"/>
  <c r="O23" i="774"/>
  <c r="O22" i="793"/>
  <c r="B38" i="793" s="1"/>
  <c r="O23" i="793"/>
  <c r="O23" i="769"/>
  <c r="O23" i="770"/>
  <c r="O22" i="774"/>
  <c r="B38" i="774" s="1"/>
  <c r="O22" i="791"/>
  <c r="B38" i="791" s="1"/>
  <c r="O23" i="791"/>
  <c r="O23" i="764"/>
  <c r="O22" i="764"/>
  <c r="B38" i="764" s="1"/>
  <c r="O23" i="771"/>
  <c r="O23" i="773"/>
  <c r="O23" i="766"/>
  <c r="O22" i="773"/>
  <c r="O23" i="718"/>
  <c r="O22" i="665"/>
  <c r="H22" i="722"/>
  <c r="O23" i="722"/>
  <c r="O22" i="808"/>
  <c r="B38" i="808" s="1"/>
  <c r="O23" i="808"/>
  <c r="O22" i="855"/>
  <c r="B38" i="855" s="1"/>
  <c r="B31" i="773"/>
  <c r="O23" i="767"/>
  <c r="O22" i="767"/>
  <c r="B38" i="767" s="1"/>
  <c r="O22" i="858"/>
  <c r="B38" i="858" s="1"/>
  <c r="O22" i="853"/>
  <c r="B38" i="853" s="1"/>
  <c r="O22" i="857"/>
  <c r="B38" i="857" s="1"/>
  <c r="O22" i="856"/>
  <c r="B38" i="856" s="1"/>
  <c r="B32" i="798"/>
  <c r="O22" i="790"/>
  <c r="B38" i="790" s="1"/>
  <c r="O23" i="790"/>
  <c r="O23" i="768"/>
  <c r="B26" i="768"/>
  <c r="O22" i="768"/>
  <c r="B38" i="768" s="1"/>
  <c r="O23" i="705"/>
  <c r="O22" i="709"/>
  <c r="B38" i="709" s="1"/>
  <c r="B26" i="709"/>
  <c r="O22" i="854"/>
  <c r="B38" i="854" s="1"/>
  <c r="O23" i="854"/>
  <c r="B32" i="782"/>
  <c r="B32" i="760"/>
  <c r="B32" i="780"/>
  <c r="B32" i="773"/>
  <c r="B32" i="762"/>
  <c r="B32" i="794"/>
  <c r="B32" i="805"/>
  <c r="B32" i="800"/>
  <c r="B32" i="821"/>
  <c r="B32" i="758"/>
  <c r="B32" i="822"/>
  <c r="B27" i="758"/>
  <c r="B27" i="765"/>
  <c r="B32" i="819"/>
  <c r="B32" i="765"/>
  <c r="B32" i="804"/>
  <c r="B30" i="759"/>
  <c r="B32" i="779"/>
  <c r="B32" i="801"/>
  <c r="B32" i="778"/>
  <c r="B32" i="803"/>
  <c r="B32" i="802"/>
  <c r="O23" i="772"/>
  <c r="O23" i="798"/>
  <c r="B30" i="822"/>
  <c r="B30" i="821"/>
  <c r="B31" i="801"/>
  <c r="B31" i="822"/>
  <c r="B27" i="780"/>
  <c r="B27" i="794"/>
  <c r="B29" i="780"/>
  <c r="B29" i="799"/>
  <c r="O23" i="776"/>
  <c r="O23" i="816"/>
  <c r="B30" i="784"/>
  <c r="B30" i="800"/>
  <c r="B31" i="779"/>
  <c r="B31" i="802"/>
  <c r="B27" i="778"/>
  <c r="B27" i="782"/>
  <c r="B32" i="734"/>
  <c r="B31" i="782"/>
  <c r="B31" i="803"/>
  <c r="B27" i="820"/>
  <c r="B32" i="820"/>
  <c r="B29" i="802"/>
  <c r="B28" i="778"/>
  <c r="B28" i="803"/>
  <c r="B30" i="712"/>
  <c r="B31" i="765"/>
  <c r="B30" i="773"/>
  <c r="O22" i="796"/>
  <c r="B32" i="735"/>
  <c r="O23" i="741"/>
  <c r="O23" i="748"/>
  <c r="B31" i="760"/>
  <c r="B29" i="765"/>
  <c r="O23" i="794"/>
  <c r="O23" i="796"/>
  <c r="O23" i="811"/>
  <c r="O23" i="817"/>
  <c r="B30" i="779"/>
  <c r="B30" i="799"/>
  <c r="B31" i="804"/>
  <c r="B31" i="820"/>
  <c r="B29" i="773"/>
  <c r="B29" i="803"/>
  <c r="B29" i="822"/>
  <c r="O22" i="785"/>
  <c r="B38" i="785" s="1"/>
  <c r="O22" i="781"/>
  <c r="B38" i="781" s="1"/>
  <c r="O22" i="799"/>
  <c r="B26" i="799"/>
  <c r="O22" i="814"/>
  <c r="B38" i="814" s="1"/>
  <c r="B28" i="794"/>
  <c r="O22" i="826"/>
  <c r="O23" i="775"/>
  <c r="O23" i="786"/>
  <c r="O23" i="814"/>
  <c r="B30" i="780"/>
  <c r="B30" i="803"/>
  <c r="B31" i="805"/>
  <c r="B27" i="773"/>
  <c r="B27" i="802"/>
  <c r="B27" i="819"/>
  <c r="B29" i="798"/>
  <c r="B29" i="804"/>
  <c r="O22" i="777"/>
  <c r="B38" i="777" s="1"/>
  <c r="B26" i="782"/>
  <c r="O22" i="782"/>
  <c r="O22" i="800"/>
  <c r="B26" i="800"/>
  <c r="O22" i="815"/>
  <c r="B38" i="815" s="1"/>
  <c r="B28" i="780"/>
  <c r="O23" i="818"/>
  <c r="O23" i="779"/>
  <c r="O23" i="781"/>
  <c r="O23" i="807"/>
  <c r="O23" i="824"/>
  <c r="B30" i="804"/>
  <c r="B27" i="798"/>
  <c r="B27" i="821"/>
  <c r="B29" i="805"/>
  <c r="B26" i="773"/>
  <c r="O22" i="783"/>
  <c r="B38" i="783" s="1"/>
  <c r="O22" i="801"/>
  <c r="B26" i="801"/>
  <c r="O22" i="816"/>
  <c r="B38" i="816" s="1"/>
  <c r="B28" i="784"/>
  <c r="B29" i="782"/>
  <c r="O23" i="784"/>
  <c r="O23" i="797"/>
  <c r="O23" i="810"/>
  <c r="O23" i="825"/>
  <c r="B30" i="782"/>
  <c r="B30" i="805"/>
  <c r="B31" i="794"/>
  <c r="B31" i="819"/>
  <c r="B27" i="805"/>
  <c r="B32" i="799"/>
  <c r="O22" i="787"/>
  <c r="B38" i="787" s="1"/>
  <c r="O22" i="802"/>
  <c r="B26" i="802"/>
  <c r="O22" i="817"/>
  <c r="B38" i="817" s="1"/>
  <c r="B28" i="773"/>
  <c r="B27" i="665"/>
  <c r="B27" i="707"/>
  <c r="B32" i="759"/>
  <c r="O23" i="778"/>
  <c r="O23" i="785"/>
  <c r="O23" i="813"/>
  <c r="O23" i="826"/>
  <c r="B31" i="821"/>
  <c r="B27" i="803"/>
  <c r="B27" i="804"/>
  <c r="B29" i="820"/>
  <c r="O22" i="786"/>
  <c r="B38" i="786" s="1"/>
  <c r="O22" i="803"/>
  <c r="B26" i="803"/>
  <c r="O22" i="818"/>
  <c r="B38" i="818" s="1"/>
  <c r="B28" i="782"/>
  <c r="B28" i="802"/>
  <c r="B28" i="820"/>
  <c r="O23" i="780"/>
  <c r="O23" i="788"/>
  <c r="O23" i="815"/>
  <c r="B30" i="820"/>
  <c r="B27" i="800"/>
  <c r="B27" i="822"/>
  <c r="O22" i="798"/>
  <c r="B26" i="798"/>
  <c r="O22" i="804"/>
  <c r="B26" i="804"/>
  <c r="B26" i="819"/>
  <c r="B28" i="805"/>
  <c r="O23" i="783"/>
  <c r="O23" i="820"/>
  <c r="O22" i="813"/>
  <c r="B38" i="813" s="1"/>
  <c r="O23" i="805"/>
  <c r="O22" i="771"/>
  <c r="B38" i="771" s="1"/>
  <c r="O22" i="789"/>
  <c r="B38" i="789" s="1"/>
  <c r="O22" i="805"/>
  <c r="B26" i="805"/>
  <c r="O22" i="820"/>
  <c r="B26" i="820"/>
  <c r="B28" i="804"/>
  <c r="B28" i="819"/>
  <c r="O23" i="822"/>
  <c r="O23" i="777"/>
  <c r="O23" i="800"/>
  <c r="O23" i="799"/>
  <c r="O23" i="806"/>
  <c r="B30" i="798"/>
  <c r="B27" i="799"/>
  <c r="B29" i="779"/>
  <c r="B29" i="794"/>
  <c r="O22" i="772"/>
  <c r="O22" i="806"/>
  <c r="B38" i="806" s="1"/>
  <c r="O22" i="821"/>
  <c r="B26" i="821"/>
  <c r="B28" i="800"/>
  <c r="B28" i="821"/>
  <c r="O22" i="795"/>
  <c r="B26" i="784"/>
  <c r="O22" i="784"/>
  <c r="O22" i="797"/>
  <c r="B27" i="739"/>
  <c r="O23" i="789"/>
  <c r="O23" i="803"/>
  <c r="O23" i="809"/>
  <c r="B30" i="802"/>
  <c r="B31" i="778"/>
  <c r="B27" i="779"/>
  <c r="O22" i="776"/>
  <c r="B38" i="776" s="1"/>
  <c r="O22" i="807"/>
  <c r="O22" i="822"/>
  <c r="B26" i="822"/>
  <c r="O23" i="782"/>
  <c r="O22" i="788"/>
  <c r="B38" i="788" s="1"/>
  <c r="B32" i="784"/>
  <c r="O22" i="812"/>
  <c r="B38" i="812" s="1"/>
  <c r="B26" i="780"/>
  <c r="O22" i="780"/>
  <c r="B27" i="759"/>
  <c r="B27" i="712"/>
  <c r="B27" i="760"/>
  <c r="O23" i="801"/>
  <c r="O23" i="812"/>
  <c r="B30" i="801"/>
  <c r="B30" i="794"/>
  <c r="B31" i="780"/>
  <c r="B31" i="798"/>
  <c r="B27" i="801"/>
  <c r="B29" i="819"/>
  <c r="B26" i="779"/>
  <c r="O22" i="779"/>
  <c r="B28" i="798"/>
  <c r="B28" i="799"/>
  <c r="B28" i="822"/>
  <c r="O23" i="787"/>
  <c r="O23" i="802"/>
  <c r="B31" i="799"/>
  <c r="B29" i="778"/>
  <c r="B29" i="784"/>
  <c r="B29" i="821"/>
  <c r="O22" i="775"/>
  <c r="B38" i="775" s="1"/>
  <c r="O22" i="809"/>
  <c r="B38" i="809" s="1"/>
  <c r="O22" i="824"/>
  <c r="B38" i="824" s="1"/>
  <c r="B28" i="779"/>
  <c r="B28" i="801"/>
  <c r="O22" i="811"/>
  <c r="B38" i="811" s="1"/>
  <c r="B29" i="801"/>
  <c r="O23" i="795"/>
  <c r="O23" i="804"/>
  <c r="O23" i="821"/>
  <c r="B30" i="778"/>
  <c r="B30" i="819"/>
  <c r="B31" i="784"/>
  <c r="B31" i="800"/>
  <c r="B27" i="784"/>
  <c r="B29" i="800"/>
  <c r="B26" i="778"/>
  <c r="O22" i="778"/>
  <c r="B26" i="794"/>
  <c r="O22" i="794"/>
  <c r="O22" i="810"/>
  <c r="B38" i="810" s="1"/>
  <c r="O22" i="825"/>
  <c r="O22" i="757"/>
  <c r="O23" i="745"/>
  <c r="O23" i="752"/>
  <c r="B31" i="762"/>
  <c r="O22" i="742"/>
  <c r="B38" i="742" s="1"/>
  <c r="O22" i="750"/>
  <c r="B38" i="750" s="1"/>
  <c r="O23" i="755"/>
  <c r="B30" i="739"/>
  <c r="B30" i="760"/>
  <c r="O22" i="745"/>
  <c r="B38" i="745" s="1"/>
  <c r="O22" i="758"/>
  <c r="B26" i="758"/>
  <c r="O23" i="737"/>
  <c r="O23" i="751"/>
  <c r="B29" i="758"/>
  <c r="B28" i="758"/>
  <c r="O22" i="741"/>
  <c r="B38" i="741" s="1"/>
  <c r="O22" i="753"/>
  <c r="B38" i="753" s="1"/>
  <c r="O23" i="738"/>
  <c r="O23" i="757"/>
  <c r="B30" i="762"/>
  <c r="O22" i="749"/>
  <c r="O23" i="739"/>
  <c r="O23" i="747"/>
  <c r="B29" i="739"/>
  <c r="O22" i="737"/>
  <c r="O22" i="756"/>
  <c r="O23" i="740"/>
  <c r="O23" i="760"/>
  <c r="O22" i="754"/>
  <c r="B38" i="754" s="1"/>
  <c r="O22" i="738"/>
  <c r="O22" i="752"/>
  <c r="O23" i="744"/>
  <c r="O23" i="761"/>
  <c r="B30" i="765"/>
  <c r="B28" i="739"/>
  <c r="O23" i="728"/>
  <c r="O22" i="739"/>
  <c r="B26" i="739"/>
  <c r="O22" i="748"/>
  <c r="B38" i="748" s="1"/>
  <c r="O23" i="743"/>
  <c r="O23" i="762"/>
  <c r="O22" i="740"/>
  <c r="O22" i="755"/>
  <c r="O23" i="754"/>
  <c r="O23" i="763"/>
  <c r="B31" i="739"/>
  <c r="B29" i="762"/>
  <c r="O22" i="746"/>
  <c r="B38" i="746" s="1"/>
  <c r="O22" i="759"/>
  <c r="B26" i="759"/>
  <c r="O23" i="758"/>
  <c r="B31" i="758"/>
  <c r="B29" i="759"/>
  <c r="B28" i="759"/>
  <c r="B27" i="762"/>
  <c r="O22" i="744"/>
  <c r="B38" i="744" s="1"/>
  <c r="O22" i="760"/>
  <c r="B26" i="760"/>
  <c r="O23" i="753"/>
  <c r="B31" i="759"/>
  <c r="B28" i="765"/>
  <c r="B26" i="765"/>
  <c r="O22" i="747"/>
  <c r="B38" i="747" s="1"/>
  <c r="O22" i="761"/>
  <c r="B38" i="761" s="1"/>
  <c r="O23" i="742"/>
  <c r="O23" i="749"/>
  <c r="B32" i="739"/>
  <c r="B30" i="758"/>
  <c r="O23" i="733"/>
  <c r="O22" i="743"/>
  <c r="O22" i="762"/>
  <c r="B26" i="762"/>
  <c r="O23" i="746"/>
  <c r="O23" i="756"/>
  <c r="B29" i="760"/>
  <c r="B28" i="760"/>
  <c r="B28" i="762"/>
  <c r="O22" i="751"/>
  <c r="O22" i="763"/>
  <c r="B38" i="763" s="1"/>
  <c r="O23" i="750"/>
  <c r="O23" i="759"/>
  <c r="O22" i="729"/>
  <c r="O23" i="729"/>
  <c r="O22" i="730"/>
  <c r="O23" i="730"/>
  <c r="O22" i="731"/>
  <c r="B29" i="665"/>
  <c r="O23" i="731"/>
  <c r="O22" i="732"/>
  <c r="B28" i="734"/>
  <c r="O23" i="732"/>
  <c r="O22" i="733"/>
  <c r="O23" i="734"/>
  <c r="O22" i="720"/>
  <c r="B38" i="720" s="1"/>
  <c r="O22" i="735"/>
  <c r="B26" i="735"/>
  <c r="O23" i="720"/>
  <c r="O23" i="735"/>
  <c r="B29" i="734"/>
  <c r="O22" i="721"/>
  <c r="B38" i="721" s="1"/>
  <c r="O23" i="721"/>
  <c r="B28" i="735"/>
  <c r="B31" i="734"/>
  <c r="O22" i="723"/>
  <c r="B38" i="723" s="1"/>
  <c r="B27" i="734"/>
  <c r="O23" i="723"/>
  <c r="B31" i="735"/>
  <c r="B30" i="734"/>
  <c r="O22" i="724"/>
  <c r="B38" i="724" s="1"/>
  <c r="B27" i="735"/>
  <c r="O23" i="724"/>
  <c r="B30" i="735"/>
  <c r="O22" i="725"/>
  <c r="B38" i="725" s="1"/>
  <c r="O23" i="725"/>
  <c r="B29" i="735"/>
  <c r="O22" i="726"/>
  <c r="B38" i="726" s="1"/>
  <c r="O23" i="726"/>
  <c r="O22" i="727"/>
  <c r="B38" i="727" s="1"/>
  <c r="O22" i="734"/>
  <c r="B26" i="734"/>
  <c r="O23" i="727"/>
  <c r="O22" i="728"/>
  <c r="B26" i="705"/>
  <c r="O22" i="716"/>
  <c r="B38" i="716" s="1"/>
  <c r="O22" i="717"/>
  <c r="B38" i="717" s="1"/>
  <c r="O23" i="712"/>
  <c r="O22" i="719"/>
  <c r="B38" i="719" s="1"/>
  <c r="O23" i="713"/>
  <c r="B29" i="712"/>
  <c r="O23" i="714"/>
  <c r="B31" i="712"/>
  <c r="O23" i="715"/>
  <c r="O23" i="716"/>
  <c r="B32" i="712"/>
  <c r="O23" i="717"/>
  <c r="B28" i="712"/>
  <c r="O22" i="714"/>
  <c r="B38" i="714" s="1"/>
  <c r="O23" i="719"/>
  <c r="O22" i="715"/>
  <c r="B38" i="715" s="1"/>
  <c r="O22" i="712"/>
  <c r="B26" i="712"/>
  <c r="O22" i="713"/>
  <c r="B38" i="713" s="1"/>
  <c r="O22" i="710"/>
  <c r="B38" i="710" s="1"/>
  <c r="O22" i="711"/>
  <c r="B38" i="711" s="1"/>
  <c r="B28" i="707"/>
  <c r="O23" i="709"/>
  <c r="O23" i="710"/>
  <c r="O23" i="711"/>
  <c r="O22" i="707"/>
  <c r="B26" i="707"/>
  <c r="B31" i="707"/>
  <c r="O23" i="707"/>
  <c r="B32" i="707"/>
  <c r="O22" i="705"/>
  <c r="B31" i="705"/>
  <c r="B30" i="707"/>
  <c r="B31" i="665"/>
  <c r="B29" i="707"/>
  <c r="B32" i="705"/>
  <c r="B30" i="705"/>
  <c r="B29" i="705"/>
  <c r="B28" i="705"/>
  <c r="B26" i="665"/>
  <c r="B27" i="705"/>
  <c r="C29" i="665"/>
  <c r="B33" i="665"/>
  <c r="B35" i="665"/>
  <c r="B30" i="665"/>
  <c r="B28" i="665"/>
  <c r="B32" i="665"/>
  <c r="B38" i="743" l="1"/>
  <c r="B38" i="772"/>
  <c r="B38" i="729"/>
  <c r="B38" i="755"/>
  <c r="B38" i="749"/>
  <c r="B38" i="740"/>
  <c r="B38" i="807"/>
  <c r="B38" i="731"/>
  <c r="B38" i="752"/>
  <c r="B38" i="757"/>
  <c r="B38" i="733"/>
  <c r="B38" i="728"/>
  <c r="B38" i="796"/>
  <c r="B38" i="732"/>
  <c r="B38" i="730"/>
  <c r="B38" i="751"/>
  <c r="B38" i="797"/>
  <c r="O22" i="722"/>
  <c r="B38" i="722" s="1"/>
  <c r="B31" i="722"/>
  <c r="B38" i="738"/>
  <c r="B38" i="825"/>
  <c r="B38" i="795"/>
  <c r="B38" i="737"/>
  <c r="B38" i="756"/>
  <c r="B38" i="826"/>
  <c r="B38" i="778"/>
  <c r="B38" i="794"/>
  <c r="B38" i="820"/>
  <c r="B38" i="739"/>
  <c r="B38" i="798"/>
  <c r="B38" i="779"/>
  <c r="B38" i="822"/>
  <c r="B38" i="784"/>
  <c r="B38" i="765"/>
  <c r="B38" i="780"/>
  <c r="B38" i="821"/>
  <c r="B38" i="734"/>
  <c r="B38" i="803"/>
  <c r="B38" i="805"/>
  <c r="B38" i="801"/>
  <c r="B38" i="799"/>
  <c r="B38" i="760"/>
  <c r="B38" i="773"/>
  <c r="B38" i="819"/>
  <c r="B38" i="802"/>
  <c r="B38" i="762"/>
  <c r="B38" i="804"/>
  <c r="B38" i="800"/>
  <c r="B38" i="782"/>
  <c r="B38" i="759"/>
  <c r="B38" i="758"/>
  <c r="B38" i="735"/>
  <c r="B38" i="712"/>
  <c r="B38" i="705"/>
  <c r="B38" i="707"/>
  <c r="C30" i="665"/>
  <c r="B38" i="665"/>
  <c r="C31" i="665" l="1"/>
  <c r="C32" i="665" l="1"/>
  <c r="C33" i="665" l="1"/>
  <c r="C34" i="665" l="1"/>
  <c r="C35" i="665" l="1"/>
  <c r="C36" i="665" l="1"/>
  <c r="C37" i="665" l="1"/>
  <c r="C38" i="665" s="1"/>
  <c r="C9" i="11" l="1"/>
  <c r="C8" i="11"/>
  <c r="B38" i="11"/>
  <c r="B37" i="11"/>
  <c r="B36" i="11"/>
  <c r="B35" i="11"/>
  <c r="C35" i="11" s="1"/>
  <c r="B34" i="11"/>
  <c r="C34" i="11" s="1"/>
  <c r="B33" i="11"/>
  <c r="C33" i="11" s="1"/>
  <c r="B32" i="11"/>
  <c r="C32" i="11" s="1"/>
  <c r="B31" i="11"/>
  <c r="C31" i="11" s="1"/>
  <c r="B30" i="11"/>
  <c r="C30" i="11" s="1"/>
  <c r="B29" i="11"/>
  <c r="C29" i="11" s="1"/>
  <c r="B28" i="11"/>
  <c r="C28" i="11" s="1"/>
  <c r="B27" i="11"/>
  <c r="C27" i="11" s="1"/>
  <c r="D38" i="11" l="1"/>
  <c r="D37" i="11"/>
  <c r="D36" i="11"/>
  <c r="D35" i="11"/>
  <c r="D34" i="11"/>
  <c r="D33" i="11"/>
  <c r="D32" i="11"/>
  <c r="D31" i="11"/>
  <c r="D30" i="11"/>
  <c r="D29" i="11"/>
  <c r="D28" i="11"/>
  <c r="D27" i="11"/>
  <c r="X24" i="11"/>
  <c r="C36" i="11" s="1"/>
  <c r="X23" i="11"/>
  <c r="B39" i="11" l="1"/>
  <c r="D39" i="11"/>
  <c r="C37" i="11"/>
  <c r="C38"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CU1" authorId="0" shapeId="0" xr:uid="{357E7478-1DFD-4686-984A-0EB64A9E2E47}">
      <text>
        <r>
          <rPr>
            <sz val="9"/>
            <color indexed="81"/>
            <rFont val="Tahoma"/>
            <family val="2"/>
          </rPr>
          <t>Relacionar y proyectar por mes la meta del año</t>
        </r>
      </text>
    </comment>
    <comment ref="BA2" authorId="0" shapeId="0" xr:uid="{52275A16-936C-42C5-A7EC-34B69B0896A5}">
      <text>
        <r>
          <rPr>
            <sz val="9"/>
            <color indexed="81"/>
            <rFont val="Tahoma"/>
            <family val="2"/>
          </rPr>
          <t>Punto de proyección en que se quiere llegar con la ejecución de la actividad</t>
        </r>
      </text>
    </comment>
    <comment ref="BB2" authorId="0" shapeId="0" xr:uid="{A7B2D825-2018-4388-8594-B18967AE24C4}">
      <text>
        <r>
          <rPr>
            <sz val="9"/>
            <color indexed="81"/>
            <rFont val="Tahoma"/>
            <family val="2"/>
          </rPr>
          <t>Relacionar y proyectar por mes la meta del año</t>
        </r>
      </text>
    </comment>
    <comment ref="BN2" authorId="0" shapeId="0" xr:uid="{9E882EE0-8F34-4796-BA79-8F2997DDC7D5}">
      <text>
        <r>
          <rPr>
            <sz val="9"/>
            <color indexed="81"/>
            <rFont val="Tahoma"/>
            <family val="2"/>
          </rPr>
          <t>Relacionar y proyectar por mes la meta del año</t>
        </r>
      </text>
    </comment>
    <comment ref="CB2" authorId="0" shapeId="0" xr:uid="{93CF3BC5-2A64-448F-A678-F1BF423FC215}">
      <text>
        <r>
          <rPr>
            <sz val="9"/>
            <color indexed="81"/>
            <rFont val="Tahoma"/>
            <family val="2"/>
          </rPr>
          <t>Relacionar y proyectar por mes la meta del año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BE01108-F922-4F74-8664-C886B5D1D43F}">
      <text>
        <r>
          <rPr>
            <sz val="9"/>
            <color indexed="81"/>
            <rFont val="Tahoma"/>
            <family val="2"/>
          </rPr>
          <t>En este espacio se realiza por funcionario de la OAP, las observaciones relevantes resultado de la medición del indicador.</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042A09F-4E1D-4F8D-A0F6-80A5A6945866}">
      <text>
        <r>
          <rPr>
            <sz val="9"/>
            <color indexed="81"/>
            <rFont val="Tahoma"/>
            <family val="2"/>
          </rPr>
          <t>En este espacio se realiza por funcionario de la OAP, las observaciones relevantes resultado de la medición del indicador.</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5B8F649-312F-4385-B801-5D4DF4B4D896}">
      <text>
        <r>
          <rPr>
            <sz val="9"/>
            <color indexed="81"/>
            <rFont val="Tahoma"/>
            <family val="2"/>
          </rPr>
          <t>En este espacio se realiza por funcionario de la OAP, las observaciones relevantes resultado de la medición del indicador.</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734DE53-EA8F-4680-9C45-09EEBF082D3C}">
      <text>
        <r>
          <rPr>
            <sz val="9"/>
            <color indexed="81"/>
            <rFont val="Tahoma"/>
            <family val="2"/>
          </rPr>
          <t>En este espacio se realiza por funcionario de la OAP, las observaciones relevantes resultado de la medición del indicador.</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AFD33D4-4BB6-451D-AF97-E51A7CCAA33B}">
      <text>
        <r>
          <rPr>
            <sz val="9"/>
            <color indexed="81"/>
            <rFont val="Tahoma"/>
            <family val="2"/>
          </rPr>
          <t>En este espacio se realiza por funcionario de la OAP, las observaciones relevantes resultado de la medición del indicador.</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00501F5-759E-408A-B162-89E0FC9161A5}">
      <text>
        <r>
          <rPr>
            <sz val="9"/>
            <color indexed="81"/>
            <rFont val="Tahoma"/>
            <family val="2"/>
          </rPr>
          <t>En este espacio se realiza por funcionario de la OAP, las observaciones relevantes resultado de la medición del indicador.</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82EA566-9425-489B-A3CB-28EBFE8F2C92}">
      <text>
        <r>
          <rPr>
            <sz val="9"/>
            <color indexed="81"/>
            <rFont val="Tahoma"/>
            <family val="2"/>
          </rPr>
          <t>En este espacio se realiza por funcionario de la OAP, las observaciones relevantes resultado de la medición del indicador.</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146DD27-BE5A-4594-902A-33876D6F5C32}">
      <text>
        <r>
          <rPr>
            <sz val="9"/>
            <color indexed="81"/>
            <rFont val="Tahoma"/>
            <family val="2"/>
          </rPr>
          <t>En este espacio se realiza por funcionario de la OAP, las observaciones relevantes resultado de la medición del indicador.</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350DFB5-E471-48A8-BDCB-AA2FED1F62DB}">
      <text>
        <r>
          <rPr>
            <sz val="9"/>
            <color indexed="81"/>
            <rFont val="Tahoma"/>
            <family val="2"/>
          </rPr>
          <t>En este espacio se realiza por funcionario de la OAP, las observaciones relevantes resultado de la medición del indicador.</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2EBB8A5-E899-4A41-8C3B-0F6679B66311}">
      <text>
        <r>
          <rPr>
            <sz val="9"/>
            <color indexed="81"/>
            <rFont val="Tahoma"/>
            <family val="2"/>
          </rPr>
          <t>En este espacio se realiza por funcionario de la OAP, las observaciones relevantes resultado de la medición del indicador.</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97766E7-9DF5-4553-B3D3-F2B477B9EFD8}">
      <text>
        <r>
          <rPr>
            <sz val="9"/>
            <color indexed="81"/>
            <rFont val="Tahoma"/>
            <family val="2"/>
          </rPr>
          <t>En este espacio se realiza por funcionario de la OAP, las observaciones relevantes resultado de la medición del indicador.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5728414-EC81-47C7-A8F2-AA23CED57144}">
      <text>
        <r>
          <rPr>
            <sz val="9"/>
            <color indexed="81"/>
            <rFont val="Tahoma"/>
            <family val="2"/>
          </rPr>
          <t>En este espacio se realiza por funcionario de la OAP, las observaciones relevantes resultado de la medición del indicador.</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28C49D9-3E8E-4DA4-9D48-91A4E36A70DB}">
      <text>
        <r>
          <rPr>
            <sz val="9"/>
            <color indexed="81"/>
            <rFont val="Tahoma"/>
            <family val="2"/>
          </rPr>
          <t>En este espacio se realiza por funcionario de la OAP, las observaciones relevantes resultado de la medición del indicador.</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0291CA9-8A2F-46CF-8E43-57848677A518}">
      <text>
        <r>
          <rPr>
            <sz val="9"/>
            <color indexed="81"/>
            <rFont val="Tahoma"/>
            <family val="2"/>
          </rPr>
          <t>En este espacio se realiza por funcionario de la OAP, las observaciones relevantes resultado de la medición del indicador.</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2536FCC-E4AB-41B3-AFA6-E2C302E26AAE}">
      <text>
        <r>
          <rPr>
            <sz val="9"/>
            <color indexed="81"/>
            <rFont val="Tahoma"/>
            <family val="2"/>
          </rPr>
          <t>En este espacio se realiza por funcionario de la OAP, las observaciones relevantes resultado de la medición del indicador.</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E6A824F-6B28-4690-9A04-8A30D5AFDD1B}">
      <text>
        <r>
          <rPr>
            <sz val="9"/>
            <color indexed="81"/>
            <rFont val="Tahoma"/>
            <family val="2"/>
          </rPr>
          <t>En este espacio se realiza por funcionario de la OAP, las observaciones relevantes resultado de la medición del indicador.</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11A579B-6DD5-499F-AE34-CBFC810B81A6}">
      <text>
        <r>
          <rPr>
            <sz val="9"/>
            <color indexed="81"/>
            <rFont val="Tahoma"/>
            <family val="2"/>
          </rPr>
          <t>En este espacio se realiza por funcionario de la OAP, las observaciones relevantes resultado de la medición del indicador.</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3DD4400-DA7F-4122-B049-71EEDEB85C78}">
      <text>
        <r>
          <rPr>
            <sz val="9"/>
            <color indexed="81"/>
            <rFont val="Tahoma"/>
            <family val="2"/>
          </rPr>
          <t>En este espacio se realiza por funcionario de la OAP, las observaciones relevantes resultado de la medición del indicador.</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04AEE1D-AB62-4F27-B230-BBD2B381DBFD}">
      <text>
        <r>
          <rPr>
            <sz val="9"/>
            <color indexed="81"/>
            <rFont val="Tahoma"/>
            <family val="2"/>
          </rPr>
          <t>En este espacio se realiza por funcionario de la OAP, las observaciones relevantes resultado de la medición del indicador.</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28E7C42-F4E2-4A1F-9DF0-4311D40A12A2}">
      <text>
        <r>
          <rPr>
            <sz val="9"/>
            <color indexed="81"/>
            <rFont val="Tahoma"/>
            <family val="2"/>
          </rPr>
          <t>En este espacio se realiza por funcionario de la OAP, las observaciones relevantes resultado de la medición del indicador.</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95AEE3C-2B99-4603-9834-AEB2FA6FC6FD}">
      <text>
        <r>
          <rPr>
            <sz val="9"/>
            <color indexed="81"/>
            <rFont val="Tahoma"/>
            <family val="2"/>
          </rPr>
          <t>En este espacio se realiza por funcionario de la OAP, las observaciones relevantes resultado de la medición del indicador.</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8ADC2D2-0D92-4192-AA3E-1CE4FC0B3C14}">
      <text>
        <r>
          <rPr>
            <sz val="9"/>
            <color indexed="81"/>
            <rFont val="Tahoma"/>
            <family val="2"/>
          </rPr>
          <t>En este espacio se realiza por funcionario de la OAP, las observaciones relevantes resultado de la medición del indicador.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1640404-CFBF-4D5C-A9AC-32554296E209}">
      <text>
        <r>
          <rPr>
            <sz val="9"/>
            <color indexed="81"/>
            <rFont val="Tahoma"/>
            <family val="2"/>
          </rPr>
          <t>En este espacio se realiza por funcionario de la OAP, las observaciones relevantes resultado de la medición del indicador.</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CC7BE90-500F-44E7-B56A-B820979A61E3}">
      <text>
        <r>
          <rPr>
            <sz val="9"/>
            <color indexed="81"/>
            <rFont val="Tahoma"/>
            <family val="2"/>
          </rPr>
          <t>En este espacio se realiza por funcionario de la OAP, las observaciones relevantes resultado de la medición del indicador.</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A229ED1-EA4D-40FE-9E39-C1DC3A25318B}">
      <text>
        <r>
          <rPr>
            <sz val="9"/>
            <color indexed="81"/>
            <rFont val="Tahoma"/>
            <family val="2"/>
          </rPr>
          <t>En este espacio se realiza por funcionario de la OAP, las observaciones relevantes resultado de la medición del indicador.</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C4CF126-D416-44E1-890A-5BE4E9A2E187}">
      <text>
        <r>
          <rPr>
            <sz val="9"/>
            <color indexed="81"/>
            <rFont val="Tahoma"/>
            <family val="2"/>
          </rPr>
          <t>En este espacio se realiza por funcionario de la OAP, las observaciones relevantes resultado de la medición del indicador.</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59C497A-4D77-4AE0-A4E5-F0AC914923D6}">
      <text>
        <r>
          <rPr>
            <sz val="9"/>
            <color indexed="81"/>
            <rFont val="Tahoma"/>
            <family val="2"/>
          </rPr>
          <t>En este espacio se realiza por funcionario de la OAP, las observaciones relevantes resultado de la medición del indicador.</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4B59015-7856-49FA-A13B-5F2FCCAD55E3}">
      <text>
        <r>
          <rPr>
            <sz val="9"/>
            <color indexed="81"/>
            <rFont val="Tahoma"/>
            <family val="2"/>
          </rPr>
          <t>En este espacio se realiza por funcionario de la OAP, las observaciones relevantes resultado de la medición del indicador.</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E5BCE36-6277-4A8D-9925-65857A67173E}">
      <text>
        <r>
          <rPr>
            <sz val="9"/>
            <color indexed="81"/>
            <rFont val="Tahoma"/>
            <family val="2"/>
          </rPr>
          <t>En este espacio se realiza por funcionario de la OAP, las observaciones relevantes resultado de la medición del indicador.</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34828FB-D5A2-488D-BE56-ABF2DA7C06C6}">
      <text>
        <r>
          <rPr>
            <sz val="9"/>
            <color indexed="81"/>
            <rFont val="Tahoma"/>
            <family val="2"/>
          </rPr>
          <t>En este espacio se realiza por funcionario de la OAP, las observaciones relevantes resultado de la medición del indicador.</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A6E9BCE-92D1-410E-B9A8-2075C05C77A2}">
      <text>
        <r>
          <rPr>
            <sz val="9"/>
            <color indexed="81"/>
            <rFont val="Tahoma"/>
            <family val="2"/>
          </rPr>
          <t>En este espacio se realiza por funcionario de la OAP, las observaciones relevantes resultado de la medición del indicador.</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57726F4-05A6-494D-B05B-DE9AC23DB9CE}">
      <text>
        <r>
          <rPr>
            <sz val="9"/>
            <color indexed="81"/>
            <rFont val="Tahoma"/>
            <family val="2"/>
          </rPr>
          <t>En este espacio se realiza por funcionario de la OAP, las observaciones relevantes resultado de la medición del indicador.</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8F59FA2-58EC-4CC8-81AC-A7A069973DE7}">
      <text>
        <r>
          <rPr>
            <sz val="9"/>
            <color indexed="81"/>
            <rFont val="Tahoma"/>
            <family val="2"/>
          </rPr>
          <t>En este espacio se realiza por funcionario de la OAP, las observaciones relevantes resultado de la medición del indicador.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9310FE4-49F1-407D-B70F-BC75480D9C2E}">
      <text>
        <r>
          <rPr>
            <sz val="9"/>
            <color indexed="81"/>
            <rFont val="Tahoma"/>
            <family val="2"/>
          </rPr>
          <t>En este espacio se realiza por funcionario de la OAP, las observaciones relevantes resultado de la medición del indicador.</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62BE384-8CBD-457C-97E8-D9C407C156C1}">
      <text>
        <r>
          <rPr>
            <sz val="9"/>
            <color indexed="81"/>
            <rFont val="Tahoma"/>
            <family val="2"/>
          </rPr>
          <t>En este espacio se realiza por funcionario de la OAP, las observaciones relevantes resultado de la medición del indicador.</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6432B4D-1256-454B-9807-8E88BB73430F}">
      <text>
        <r>
          <rPr>
            <sz val="9"/>
            <color indexed="81"/>
            <rFont val="Tahoma"/>
            <family val="2"/>
          </rPr>
          <t>En este espacio se realiza por funcionario de la OAP, las observaciones relevantes resultado de la medición del indicador.</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7A59869-D96D-476C-BCF4-87461A80E105}">
      <text>
        <r>
          <rPr>
            <sz val="9"/>
            <color indexed="81"/>
            <rFont val="Tahoma"/>
            <family val="2"/>
          </rPr>
          <t>En este espacio se realiza por funcionario de la OAP, las observaciones relevantes resultado de la medición del indicador.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E9B662D-7C29-48C7-83A8-AF3CF8299F77}">
      <text>
        <r>
          <rPr>
            <sz val="9"/>
            <color indexed="81"/>
            <rFont val="Tahoma"/>
            <family val="2"/>
          </rPr>
          <t>En este espacio se realiza por funcionario de la OAP, las observaciones relevantes resultado de la medición del indicador.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CED30E0-31EF-470D-8FA4-742465949ECD}">
      <text>
        <r>
          <rPr>
            <sz val="9"/>
            <color indexed="81"/>
            <rFont val="Tahoma"/>
            <family val="2"/>
          </rPr>
          <t>En este espacio se realiza por funcionario de la OAP, las observaciones relevantes resultado de la medición del indicador.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08738AF-666F-4FDF-8600-BF964D760332}">
      <text>
        <r>
          <rPr>
            <sz val="9"/>
            <color indexed="81"/>
            <rFont val="Tahoma"/>
            <family val="2"/>
          </rPr>
          <t>En este espacio se realiza por funcionario de la OAP, las observaciones relevantes resultado de la medición del indicador.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7FA3A9F-D6B3-41FC-AF64-72016E6E3BF7}">
      <text>
        <r>
          <rPr>
            <sz val="9"/>
            <color indexed="81"/>
            <rFont val="Tahoma"/>
            <family val="2"/>
          </rPr>
          <t>En este espacio se realiza por funcionario de la OAP, las observaciones relevantes resultado de la medición del indicador.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25ADC3A-4337-490B-A85D-99499F384152}">
      <text>
        <r>
          <rPr>
            <sz val="9"/>
            <color indexed="81"/>
            <rFont val="Tahoma"/>
            <family val="2"/>
          </rPr>
          <t>En este espacio se realiza por funcionario de la OAP, las observaciones relevantes resultado de la medición del indicador.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4C427B7-E69C-4214-B852-091D74C414F7}">
      <text>
        <r>
          <rPr>
            <sz val="9"/>
            <color indexed="81"/>
            <rFont val="Tahoma"/>
            <family val="2"/>
          </rPr>
          <t>En este espacio se realiza por funcionario de la OAP, las observaciones relevantes resultado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N3" authorId="0" shapeId="0" xr:uid="{C902B794-7A07-49EC-9F8D-0DAF3B334D8F}">
      <text>
        <r>
          <rPr>
            <b/>
            <sz val="9"/>
            <color indexed="81"/>
            <rFont val="Tahoma"/>
            <family val="2"/>
          </rPr>
          <t>Andrea del Pilar Lopez:</t>
        </r>
        <r>
          <rPr>
            <sz val="9"/>
            <color indexed="81"/>
            <rFont val="Tahoma"/>
            <family val="2"/>
          </rPr>
          <t xml:space="preserve">
Informativo</t>
        </r>
      </text>
    </comment>
    <comment ref="W3" authorId="0" shapeId="0" xr:uid="{9BC98309-08D7-43FA-BD8B-15FA5A88DF0C}">
      <text>
        <r>
          <rPr>
            <sz val="9"/>
            <color indexed="81"/>
            <rFont val="Tahoma"/>
            <family val="2"/>
          </rPr>
          <t>Relacionar la cifra que corresponde a la Línea o punto de partida en que inicia la actividad</t>
        </r>
      </text>
    </comment>
    <comment ref="AK3" authorId="0" shapeId="0" xr:uid="{0B56C047-A398-47C9-BFF8-2B1AF509E580}">
      <text>
        <r>
          <rPr>
            <sz val="9"/>
            <color indexed="81"/>
            <rFont val="Tahoma"/>
            <family val="2"/>
          </rPr>
          <t xml:space="preserve">
Seleccionar el nombre del proyecto de Inversión de la lista desplegable</t>
        </r>
      </text>
    </comment>
    <comment ref="AL3" authorId="0" shapeId="0" xr:uid="{8462D2F6-FB11-414B-812E-AE386EE77285}">
      <text>
        <r>
          <rPr>
            <b/>
            <sz val="9"/>
            <color indexed="81"/>
            <rFont val="Tahoma"/>
            <family val="2"/>
          </rPr>
          <t xml:space="preserve">
</t>
        </r>
        <r>
          <rPr>
            <sz val="9"/>
            <color indexed="81"/>
            <rFont val="Tahoma"/>
            <family val="2"/>
          </rPr>
          <t>Relacionar la actividad del proyecto de Inversión</t>
        </r>
      </text>
    </comment>
    <comment ref="AM3" authorId="0" shapeId="0" xr:uid="{698D41A3-CC6A-44E6-8098-241D37B5BE55}">
      <text>
        <r>
          <rPr>
            <sz val="9"/>
            <color indexed="81"/>
            <rFont val="Tahoma"/>
            <family val="2"/>
          </rPr>
          <t xml:space="preserve">
Informativo</t>
        </r>
      </text>
    </comment>
    <comment ref="AO3" authorId="0" shapeId="0" xr:uid="{1EB4AEC8-1146-43B8-9012-CC79E8611245}">
      <text>
        <r>
          <rPr>
            <sz val="9"/>
            <color indexed="81"/>
            <rFont val="Tahoma"/>
            <family val="2"/>
          </rPr>
          <t>Seleccionar la depedencia de la lista desplegable responsable de la actividad e indicador</t>
        </r>
      </text>
    </comment>
    <comment ref="B4" authorId="0" shapeId="0" xr:uid="{475C41B7-BA18-4462-91EF-48770AD69FB7}">
      <text>
        <r>
          <rPr>
            <sz val="9"/>
            <color indexed="81"/>
            <rFont val="Tahoma"/>
            <family val="2"/>
          </rPr>
          <t xml:space="preserve">
Seleccionar el Objetivo de la lista desplegable de acuerdo con la actividad e indicador.</t>
        </r>
      </text>
    </comment>
    <comment ref="C4" authorId="0" shapeId="0" xr:uid="{9A03F13E-A811-4DF8-84D3-9853F3BD152A}">
      <text>
        <r>
          <rPr>
            <sz val="9"/>
            <color indexed="81"/>
            <rFont val="Tahoma"/>
            <family val="2"/>
          </rPr>
          <t xml:space="preserve">
Seleccionar el Objetivo de la lista desplegable  de acuerdo con la actividad e indicador.</t>
        </r>
      </text>
    </comment>
    <comment ref="D4" authorId="0" shapeId="0" xr:uid="{6B9AA51C-4EC6-4C16-88E1-219071334095}">
      <text>
        <r>
          <rPr>
            <sz val="9"/>
            <color indexed="81"/>
            <rFont val="Tahoma"/>
            <family val="2"/>
          </rPr>
          <t xml:space="preserve">
Seleccionar el Objetivo de la lista desplegable , de acuerdo con la actividad e indicador.</t>
        </r>
      </text>
    </comment>
    <comment ref="E4" authorId="0" shapeId="0" xr:uid="{0B6F3E0E-4FC2-4F13-B662-01C5AB04ED9E}">
      <text>
        <r>
          <rPr>
            <sz val="9"/>
            <color indexed="81"/>
            <rFont val="Tahoma"/>
            <family val="2"/>
          </rPr>
          <t xml:space="preserve">
Seleccionar la Dimensión de la lista desplegable , de acuerdo con la actividad e indicador.</t>
        </r>
      </text>
    </comment>
    <comment ref="F4" authorId="0" shapeId="0" xr:uid="{216EAF8B-7475-41C1-BE29-A5BFEC98575E}">
      <text>
        <r>
          <rPr>
            <sz val="9"/>
            <color indexed="81"/>
            <rFont val="Tahoma"/>
            <family val="2"/>
          </rPr>
          <t xml:space="preserve">
Seleccionar la Política asociada a la Dimensión de la lista desplegable de acuerdo con la actividad e indicador.</t>
        </r>
      </text>
    </comment>
    <comment ref="G4" authorId="0" shapeId="0" xr:uid="{C784C0B4-7013-4704-AA28-549C50C71D49}">
      <text>
        <r>
          <rPr>
            <sz val="9"/>
            <color indexed="81"/>
            <rFont val="Tahoma"/>
            <family val="2"/>
          </rPr>
          <t xml:space="preserve">
Seleccionar el Objetivo de la lista desplegable  de acuerdo con la actividad e indicador.</t>
        </r>
      </text>
    </comment>
    <comment ref="H4" authorId="0" shapeId="0" xr:uid="{78B205B7-0BD7-4ED3-897A-79D02EFB9A1C}">
      <text>
        <r>
          <rPr>
            <sz val="9"/>
            <color indexed="81"/>
            <rFont val="Tahoma"/>
            <family val="2"/>
          </rPr>
          <t xml:space="preserve">
Seleccionar el Objetivo de la lista desplegable, de acuerdo con la actividad e indicador.</t>
        </r>
      </text>
    </comment>
    <comment ref="I4" authorId="0" shapeId="0" xr:uid="{9B417A29-FB68-4380-B5D3-5309C118C388}">
      <text>
        <r>
          <rPr>
            <sz val="9"/>
            <color indexed="81"/>
            <rFont val="Tahoma"/>
            <family val="2"/>
          </rPr>
          <t xml:space="preserve">
Seleccionar el proceso de la lista desplegable, de acuerdo con la actividad e indicador.</t>
        </r>
      </text>
    </comment>
    <comment ref="K4" authorId="1" shapeId="0" xr:uid="{1CF881C2-3FEE-4679-8892-EA2F37E01639}">
      <text>
        <r>
          <rPr>
            <b/>
            <sz val="9"/>
            <color indexed="81"/>
            <rFont val="Tahoma"/>
            <family val="2"/>
          </rPr>
          <t>En este espacio relacione al grupo de valor que le apunta con la realización de la actividad.</t>
        </r>
        <r>
          <rPr>
            <sz val="9"/>
            <color indexed="81"/>
            <rFont val="Tahoma"/>
            <family val="2"/>
          </rPr>
          <t xml:space="preserve">
</t>
        </r>
      </text>
    </comment>
    <comment ref="L4" authorId="0" shapeId="0" xr:uid="{02F65DFD-8ADC-4D05-B6A7-FC4C01823532}">
      <text>
        <r>
          <rPr>
            <sz val="9"/>
            <color indexed="81"/>
            <rFont val="Tahoma"/>
            <family val="2"/>
          </rPr>
          <t xml:space="preserve">Relacionar la apuesta estratégica formulada en el Plan Estratégico Institucional, con que se articulará con la actividad del PAG.
</t>
        </r>
      </text>
    </comment>
    <comment ref="M4" authorId="0" shapeId="0" xr:uid="{55DA1C4D-6A79-4B2D-A751-5E49EAEF89E0}">
      <text>
        <r>
          <rPr>
            <sz val="9"/>
            <color indexed="81"/>
            <rFont val="Tahoma"/>
            <family val="2"/>
          </rPr>
          <t xml:space="preserve">
Realizar la actividad que realizará en la vigencia</t>
        </r>
      </text>
    </comment>
    <comment ref="N4" authorId="0" shapeId="0" xr:uid="{A7A40EB6-817D-43B4-B12D-20A7AC9BB765}">
      <text>
        <r>
          <rPr>
            <sz val="9"/>
            <color indexed="81"/>
            <rFont val="Tahoma"/>
            <family val="2"/>
          </rPr>
          <t>Se relaciona el Código, emitido por la OAP</t>
        </r>
      </text>
    </comment>
    <comment ref="O4" authorId="0" shapeId="0" xr:uid="{94C161BF-4CDD-463B-8EB8-667AC245BBDF}">
      <text>
        <r>
          <rPr>
            <sz val="9"/>
            <color indexed="81"/>
            <rFont val="Tahoma"/>
            <family val="2"/>
          </rPr>
          <t>Relacionar el Nombre del indicador, el cual medirá la ejecución de la actividad.</t>
        </r>
      </text>
    </comment>
    <comment ref="P4" authorId="0" shapeId="0" xr:uid="{884204D9-F71D-4EB7-BE2E-003706DD21C6}">
      <text>
        <r>
          <rPr>
            <sz val="9"/>
            <color indexed="81"/>
            <rFont val="Tahoma"/>
            <family val="2"/>
          </rPr>
          <t>Relacionar la formula del indicador</t>
        </r>
      </text>
    </comment>
    <comment ref="T4" authorId="0" shapeId="0" xr:uid="{509D5AA6-5B97-4D84-BEA4-3F4F93B33157}">
      <text>
        <r>
          <rPr>
            <sz val="9"/>
            <color indexed="81"/>
            <rFont val="Tahoma"/>
            <family val="2"/>
          </rPr>
          <t>Seleccionar el tipo de indicador de la lista desplegable</t>
        </r>
      </text>
    </comment>
    <comment ref="U4" authorId="0" shapeId="0" xr:uid="{23737507-DBD7-4A8B-813B-C4B5BC05F0AD}">
      <text>
        <r>
          <rPr>
            <b/>
            <sz val="9"/>
            <color indexed="81"/>
            <rFont val="Tahoma"/>
            <family val="2"/>
          </rPr>
          <t>Andrea del Pilar Lopez:</t>
        </r>
        <r>
          <rPr>
            <sz val="9"/>
            <color indexed="81"/>
            <rFont val="Tahoma"/>
            <family val="2"/>
          </rPr>
          <t xml:space="preserve">
Seleccionar la unidad de medida de la lista desplegable que apunta al Indicador.</t>
        </r>
      </text>
    </comment>
    <comment ref="V4" authorId="0" shapeId="0" xr:uid="{2785ECC3-C814-4B82-BC0B-1118A44D35AA}">
      <text>
        <r>
          <rPr>
            <sz val="9"/>
            <color indexed="81"/>
            <rFont val="Tahoma"/>
            <family val="2"/>
          </rPr>
          <t>Seleccionar la frecuencia de reporte de la lista desplegable que apunta al Indicador</t>
        </r>
      </text>
    </comment>
    <comment ref="X4" authorId="0" shapeId="0" xr:uid="{D6053DBC-6227-464D-BC84-645A4B0AEA7F}">
      <text>
        <r>
          <rPr>
            <sz val="9"/>
            <color indexed="81"/>
            <rFont val="Tahoma"/>
            <family val="2"/>
          </rPr>
          <t>Punto de proyección en que se quiere llegar con la ejecución de la actividad</t>
        </r>
      </text>
    </comment>
    <comment ref="Y4" authorId="0" shapeId="0" xr:uid="{7C4BF887-857A-43FB-8D08-C41C56A7CB2E}">
      <text>
        <r>
          <rPr>
            <sz val="9"/>
            <color indexed="81"/>
            <rFont val="Tahoma"/>
            <family val="2"/>
          </rPr>
          <t>Relacionar y proyectar por mes la meta del año</t>
        </r>
      </text>
    </comment>
    <comment ref="AM4" authorId="0" shapeId="0" xr:uid="{4ACC2D2D-0B50-47E1-BDF0-FF9E2186AA48}">
      <text>
        <r>
          <rPr>
            <sz val="9"/>
            <color indexed="81"/>
            <rFont val="Tahoma"/>
            <family val="2"/>
          </rPr>
          <t>Relacionar el rubro asociado a la actividad del proyecto de inversión, ejemplo: C-1999-0300-10</t>
        </r>
      </text>
    </comment>
    <comment ref="AN4" authorId="0" shapeId="0" xr:uid="{27A4A227-20F1-4F9E-B2E2-139E1252ADFC}">
      <text>
        <r>
          <rPr>
            <sz val="9"/>
            <color indexed="81"/>
            <rFont val="Tahoma"/>
            <family val="2"/>
          </rPr>
          <t>Relacionar el valor asociado a la actividad del proyecto de inversión, ejemplo: $234.402.000</t>
        </r>
      </text>
    </comment>
    <comment ref="AP4" authorId="0" shapeId="0" xr:uid="{15B5784E-EDE5-4F94-9D10-6047730F3BB3}">
      <text>
        <r>
          <rPr>
            <sz val="9"/>
            <color indexed="81"/>
            <rFont val="Tahoma"/>
            <family val="2"/>
          </rPr>
          <t>Punto de proyección en que se quiere llegar con la ejecución de la actividad</t>
        </r>
      </text>
    </comment>
    <comment ref="AQ4" authorId="0" shapeId="0" xr:uid="{0973F842-997E-4532-9B1E-379FB1D1D3AD}">
      <text>
        <r>
          <rPr>
            <sz val="9"/>
            <color indexed="81"/>
            <rFont val="Tahoma"/>
            <family val="2"/>
          </rPr>
          <t>Relacionar y proyectar por mes la meta del año</t>
        </r>
      </text>
    </comment>
    <comment ref="BC4" authorId="0" shapeId="0" xr:uid="{79F185EA-46E4-426E-9BD1-9B2DBB530016}">
      <text>
        <r>
          <rPr>
            <sz val="9"/>
            <color indexed="81"/>
            <rFont val="Tahoma"/>
            <family val="2"/>
          </rPr>
          <t>Relacionar y proyectar por mes la meta del año</t>
        </r>
      </text>
    </comment>
    <comment ref="BO4" authorId="0" shapeId="0" xr:uid="{4278BEFB-4B13-4C2D-B092-C7F58970FDAA}">
      <text>
        <r>
          <rPr>
            <sz val="9"/>
            <color indexed="81"/>
            <rFont val="Tahoma"/>
            <family val="2"/>
          </rPr>
          <t>Relacionar y proyectar por mes la meta del año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65B6684-A44F-4F95-BB51-BCC6064FFBC5}">
      <text>
        <r>
          <rPr>
            <sz val="9"/>
            <color indexed="81"/>
            <rFont val="Tahoma"/>
            <family val="2"/>
          </rPr>
          <t>En este espacio se realiza por funcionario de la OAP, las observaciones relevantes resultado de la medición del indicador.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0A30507-BA56-49F6-908C-C996719C6810}">
      <text>
        <r>
          <rPr>
            <sz val="9"/>
            <color indexed="81"/>
            <rFont val="Tahoma"/>
            <family val="2"/>
          </rPr>
          <t>En este espacio se realiza por funcionario de la OAP, las observaciones relevantes resultado de la medición del indicador.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1CE6758-45F8-428E-89C7-1C806156AE49}">
      <text>
        <r>
          <rPr>
            <sz val="9"/>
            <color indexed="81"/>
            <rFont val="Tahoma"/>
            <family val="2"/>
          </rPr>
          <t>En este espacio se realiza por funcionario de la OAP, las observaciones relevantes resultado de la medición del indicador.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3B66D77-25E4-4652-A689-9DEDC58A127D}">
      <text>
        <r>
          <rPr>
            <sz val="9"/>
            <color indexed="81"/>
            <rFont val="Tahoma"/>
            <family val="2"/>
          </rPr>
          <t>En este espacio se realiza por funcionario de la OAP, las observaciones relevantes resultado de la medición del indicador.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4D86368-A05C-460E-96E9-6ED61CF00957}">
      <text>
        <r>
          <rPr>
            <sz val="9"/>
            <color indexed="81"/>
            <rFont val="Tahoma"/>
            <family val="2"/>
          </rPr>
          <t>En este espacio se realiza por funcionario de la OAP, las observaciones relevantes resultado de la medición del indicador.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99D9BF8-0829-4137-8EC4-5AF787BC5E64}">
      <text>
        <r>
          <rPr>
            <sz val="9"/>
            <color indexed="81"/>
            <rFont val="Tahoma"/>
            <family val="2"/>
          </rPr>
          <t>En este espacio se realiza por funcionario de la OAP, las observaciones relevantes resultado de la medición del indicador.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A02909A-D8FE-45B3-B602-B38AA961465D}">
      <text>
        <r>
          <rPr>
            <sz val="9"/>
            <color indexed="81"/>
            <rFont val="Tahoma"/>
            <family val="2"/>
          </rPr>
          <t>En este espacio se realiza por funcionario de la OAP, las observaciones relevantes resultado de la medición del indicador.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3605C48-FC2D-4D09-8D50-88A4D615DE8C}">
      <text>
        <r>
          <rPr>
            <sz val="9"/>
            <color indexed="81"/>
            <rFont val="Tahoma"/>
            <family val="2"/>
          </rPr>
          <t>En este espacio se realiza por funcionario de la OAP, las observaciones relevantes resultado de la medición del indicador.</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8402F6D-F163-489F-BA5E-C5268D4ED3A9}">
      <text>
        <r>
          <rPr>
            <sz val="9"/>
            <color indexed="81"/>
            <rFont val="Tahoma"/>
            <family val="2"/>
          </rPr>
          <t>En este espacio se realiza por funcionario de la OAP, las observaciones relevantes resultado de la medición del indicador.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559B8D1-16ED-45BB-AAA6-A8B3070F173B}">
      <text>
        <r>
          <rPr>
            <sz val="9"/>
            <color indexed="81"/>
            <rFont val="Tahoma"/>
            <family val="2"/>
          </rPr>
          <t>En este espacio se realiza por funcionario de la OAP, las observaciones relevantes resultado de la medición del indicador.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BC6D27F-BCAA-440C-AB65-C2472DF08CD5}">
      <text>
        <r>
          <rPr>
            <sz val="9"/>
            <color indexed="81"/>
            <rFont val="Tahoma"/>
            <family val="2"/>
          </rPr>
          <t>En este espacio se realiza por funcionario de la OAP, las observaciones relevantes resultado de la medición del indicador.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6904911-83E6-45D1-B776-D5138E343D81}">
      <text>
        <r>
          <rPr>
            <sz val="9"/>
            <color indexed="81"/>
            <rFont val="Tahoma"/>
            <family val="2"/>
          </rPr>
          <t>En este espacio se realiza por funcionario de la OAP, las observaciones relevantes resultado de la medición del indicador.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C8582BB-E2CB-409B-8D82-5A0999345EDB}">
      <text>
        <r>
          <rPr>
            <sz val="9"/>
            <color indexed="81"/>
            <rFont val="Tahoma"/>
            <family val="2"/>
          </rPr>
          <t>En este espacio se realiza por funcionario de la OAP, las observaciones relevantes resultado de la medición del indicador.</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713F820-5CF8-4E54-A305-94E2B2440713}">
      <text>
        <r>
          <rPr>
            <sz val="9"/>
            <color indexed="81"/>
            <rFont val="Tahoma"/>
            <family val="2"/>
          </rPr>
          <t>En este espacio se realiza por funcionario de la OAP, las observaciones relevantes resultado de la medición del indicador.</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35D38C2-6563-4683-883B-879E5E9CD9F7}">
      <text>
        <r>
          <rPr>
            <sz val="9"/>
            <color indexed="81"/>
            <rFont val="Tahoma"/>
            <family val="2"/>
          </rPr>
          <t>En este espacio se realiza por funcionario de la OAP, las observaciones relevantes resultado de la medición del indicador.</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15ED66C-7605-4B15-9A2E-D396ABFAFDEB}">
      <text>
        <r>
          <rPr>
            <sz val="9"/>
            <color indexed="81"/>
            <rFont val="Tahoma"/>
            <family val="2"/>
          </rPr>
          <t>En este espacio se realiza por funcionario de la OAP, las observaciones relevantes resultado de la medición del indicador.</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A0D68DF-E5B9-4EE6-8E49-2008DD0C313B}">
      <text>
        <r>
          <rPr>
            <sz val="9"/>
            <color indexed="81"/>
            <rFont val="Tahoma"/>
            <family val="2"/>
          </rPr>
          <t>En este espacio se realiza por funcionario de la OAP, las observaciones relevantes resultado de la medición del indicador.</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C500846-654D-4387-8879-6E960374A187}">
      <text>
        <r>
          <rPr>
            <sz val="9"/>
            <color indexed="81"/>
            <rFont val="Tahoma"/>
            <family val="2"/>
          </rPr>
          <t>En este espacio se realiza por funcionario de la OAP, las observaciones relevantes resultado de la medición del indicador.</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454DC4D-145A-46FD-BD46-3A5931F828F5}">
      <text>
        <r>
          <rPr>
            <sz val="9"/>
            <color indexed="81"/>
            <rFont val="Tahoma"/>
            <family val="2"/>
          </rPr>
          <t>En este espacio se realiza por funcionario de la OAP, las observaciones relevantes resultado de la medición del indicador.</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9DF515C-8F61-47EA-BCE4-BE0F7C50C1C3}">
      <text>
        <r>
          <rPr>
            <sz val="9"/>
            <color indexed="81"/>
            <rFont val="Tahoma"/>
            <family val="2"/>
          </rPr>
          <t>En este espacio se realiza por funcionario de la OAP, las observaciones relevantes resultado de la medición del indicador.</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DC3271A-1251-40E9-A078-24E106FAA51D}">
      <text>
        <r>
          <rPr>
            <sz val="9"/>
            <color indexed="81"/>
            <rFont val="Tahoma"/>
            <family val="2"/>
          </rPr>
          <t>En este espacio se realiza por funcionario de la OAP, las observaciones relevantes resultado de la medición del indicador.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EBB205A-7391-44B7-9CD0-266B6005F869}">
      <text>
        <r>
          <rPr>
            <sz val="9"/>
            <color indexed="81"/>
            <rFont val="Tahoma"/>
            <family val="2"/>
          </rPr>
          <t>En este espacio se realiza por funcionario de la OAP, las observaciones relevantes resultado de la medición del indicador.</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8079E44-435E-468E-91BB-C76742F8DB07}">
      <text>
        <r>
          <rPr>
            <sz val="9"/>
            <color indexed="81"/>
            <rFont val="Tahoma"/>
            <family val="2"/>
          </rPr>
          <t>En este espacio se realiza por funcionario de la OAP, las observaciones relevantes resultado de la medición del indicador.</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AF21239-D09A-4091-8E8F-2519D10C2ABC}">
      <text>
        <r>
          <rPr>
            <sz val="9"/>
            <color indexed="81"/>
            <rFont val="Tahoma"/>
            <family val="2"/>
          </rPr>
          <t>En este espacio se realiza por funcionario de la OAP, las observaciones relevantes resultado de la medición del indicador.</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BBDADC4-3C62-4750-A256-D7D035FAE28A}">
      <text>
        <r>
          <rPr>
            <sz val="9"/>
            <color indexed="81"/>
            <rFont val="Tahoma"/>
            <family val="2"/>
          </rPr>
          <t>En este espacio se realiza por funcionario de la OAP, las observaciones relevantes resultado de la medición del indicador.</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C14A9A0-5BAB-439B-934C-7289F40E4611}">
      <text>
        <r>
          <rPr>
            <sz val="9"/>
            <color indexed="81"/>
            <rFont val="Tahoma"/>
            <family val="2"/>
          </rPr>
          <t>En este espacio se realiza por funcionario de la OAP, las observaciones relevantes resultado de la medición del indicador.</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74228E5-9D90-45FA-A2AD-00083F5EDF46}">
      <text>
        <r>
          <rPr>
            <sz val="9"/>
            <color indexed="81"/>
            <rFont val="Tahoma"/>
            <family val="2"/>
          </rPr>
          <t>En este espacio se realiza por funcionario de la OAP, las observaciones relevantes resultado de la medición del indicador.</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A4B770C-B5FA-41F0-AA73-CE73F46505AF}">
      <text>
        <r>
          <rPr>
            <sz val="9"/>
            <color indexed="81"/>
            <rFont val="Tahoma"/>
            <family val="2"/>
          </rPr>
          <t>En este espacio se realiza por funcionario de la OAP, las observaciones relevantes resultado de la medición del indicador.</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C15BA18-FFD0-4D01-A8B7-539EA7CF592C}">
      <text>
        <r>
          <rPr>
            <sz val="9"/>
            <color indexed="81"/>
            <rFont val="Tahoma"/>
            <family val="2"/>
          </rPr>
          <t>En este espacio se realiza por funcionario de la OAP, las observaciones relevantes resultado de la medición del indicador.</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0F660F5-1A03-42CE-9488-3077AFD8938E}">
      <text>
        <r>
          <rPr>
            <sz val="9"/>
            <color indexed="81"/>
            <rFont val="Tahoma"/>
            <family val="2"/>
          </rPr>
          <t>En este espacio se realiza por funcionario de la OAP, las observaciones relevantes resultado de la medición del indicador.</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CF0DFF9-804F-4FF6-83CD-444813FD2018}">
      <text>
        <r>
          <rPr>
            <sz val="9"/>
            <color indexed="81"/>
            <rFont val="Tahoma"/>
            <family val="2"/>
          </rPr>
          <t>En este espacio se realiza por funcionario de la OAP, las observaciones relevantes resultado de la medición del indicador.</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5AD0CAB-E583-41AD-9B85-BF7BEC7F34B9}">
      <text>
        <r>
          <rPr>
            <sz val="9"/>
            <color indexed="81"/>
            <rFont val="Tahoma"/>
            <family val="2"/>
          </rPr>
          <t>En este espacio se realiza por funcionario de la OAP, las observaciones relevantes resultado de la medición del indicador.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CC8D038-4EA7-4C7F-A95E-BFDE25786396}">
      <text>
        <r>
          <rPr>
            <sz val="9"/>
            <color indexed="81"/>
            <rFont val="Tahoma"/>
            <family val="2"/>
          </rPr>
          <t>En este espacio se realiza por funcionario de la OAP, las observaciones relevantes resultado de la medición del indicador.</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B2D2137-478B-4869-9B83-394932F5B9F3}">
      <text>
        <r>
          <rPr>
            <sz val="9"/>
            <color indexed="81"/>
            <rFont val="Tahoma"/>
            <family val="2"/>
          </rPr>
          <t>En este espacio se realiza por funcionario de la OAP, las observaciones relevantes resultado de la medición del indicador.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AEECB68-DA43-4577-90D1-89B083395724}">
      <text>
        <r>
          <rPr>
            <sz val="9"/>
            <color indexed="81"/>
            <rFont val="Tahoma"/>
            <family val="2"/>
          </rPr>
          <t>En este espacio se realiza por funcionario de la OAP, las observaciones relevantes resultado de la medición del indicador.</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7F37AE9-7B8F-4B2B-83B6-073B19487A15}">
      <text>
        <r>
          <rPr>
            <sz val="9"/>
            <color indexed="81"/>
            <rFont val="Tahoma"/>
            <family val="2"/>
          </rPr>
          <t>En este espacio se realiza por funcionario de la OAP, las observaciones relevantes resultado de la medición del indicador.</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8013E0F-4330-4AA7-A179-86CEEF3C0E3D}">
      <text>
        <r>
          <rPr>
            <sz val="9"/>
            <color indexed="81"/>
            <rFont val="Tahoma"/>
            <family val="2"/>
          </rPr>
          <t>En este espacio se realiza por funcionario de la OAP, las observaciones relevantes resultado de la medición del indicador.</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9CFF537-C1D9-4970-AC5A-DDC4844A24FE}">
      <text>
        <r>
          <rPr>
            <sz val="9"/>
            <color indexed="81"/>
            <rFont val="Tahoma"/>
            <family val="2"/>
          </rPr>
          <t>En este espacio se realiza por funcionario de la OAP, las observaciones relevantes resultado de la medición del indicador.</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E6FDDE3-9EBA-43F2-90F3-7260BFE67A63}">
      <text>
        <r>
          <rPr>
            <sz val="9"/>
            <color indexed="81"/>
            <rFont val="Tahoma"/>
            <family val="2"/>
          </rPr>
          <t>En este espacio se realiza por funcionario de la OAP, las observaciones relevantes resultado de la medición del indicador.</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B63D9BE-11B9-4D23-91D7-C910939F6513}">
      <text>
        <r>
          <rPr>
            <sz val="9"/>
            <color indexed="81"/>
            <rFont val="Tahoma"/>
            <family val="2"/>
          </rPr>
          <t>En este espacio se realiza por funcionario de la OAP, las observaciones relevantes resultado de la medición del indicador.</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B5B3175-FE86-40D8-A40B-6164417FDD5B}">
      <text>
        <r>
          <rPr>
            <sz val="9"/>
            <color indexed="81"/>
            <rFont val="Tahoma"/>
            <family val="2"/>
          </rPr>
          <t>En este espacio se realiza por funcionario de la OAP, las observaciones relevantes resultado de la medición del indicador.</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C5A2E14-8EBE-40E7-8E06-0FD44186461C}">
      <text>
        <r>
          <rPr>
            <sz val="9"/>
            <color indexed="81"/>
            <rFont val="Tahoma"/>
            <family val="2"/>
          </rPr>
          <t>En este espacio se realiza por funcionario de la OAP, las observaciones relevantes resultado de la medición del indicador.</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F688110-A072-4242-AC95-ACD5173D3BB3}">
      <text>
        <r>
          <rPr>
            <sz val="9"/>
            <color indexed="81"/>
            <rFont val="Tahoma"/>
            <family val="2"/>
          </rPr>
          <t>En este espacio se realiza por funcionario de la OAP, las observaciones relevantes resultado de la medición del indicador.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CF115B9-E96A-425F-B243-11A622639B45}">
      <text>
        <r>
          <rPr>
            <sz val="9"/>
            <color indexed="81"/>
            <rFont val="Tahoma"/>
            <family val="2"/>
          </rPr>
          <t>En este espacio se realiza por funcionario de la OAP, las observaciones relevantes resultado de la medición del indicador.</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8BE32FB-43B2-4F82-8887-A5096D4B1441}">
      <text>
        <r>
          <rPr>
            <sz val="9"/>
            <color indexed="81"/>
            <rFont val="Tahoma"/>
            <family val="2"/>
          </rPr>
          <t>En este espacio se realiza por funcionario de la OAP, las observaciones relevantes resultado de la medición del indicador.</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9170A34-5AD4-4895-91BC-411736C651E1}">
      <text>
        <r>
          <rPr>
            <sz val="9"/>
            <color indexed="81"/>
            <rFont val="Tahoma"/>
            <family val="2"/>
          </rPr>
          <t>En este espacio se realiza por funcionario de la OAP, las observaciones relevantes resultado de la medición del indicador.</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73E6DCB-DF86-4BB1-ACF2-62867B632B9C}">
      <text>
        <r>
          <rPr>
            <sz val="9"/>
            <color indexed="81"/>
            <rFont val="Tahoma"/>
            <family val="2"/>
          </rPr>
          <t>En este espacio se realiza por funcionario de la OAP, las observaciones relevantes resultado de la medición del indicador.</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09417B1-033E-4518-A893-F8ECDCDD1D3D}">
      <text>
        <r>
          <rPr>
            <sz val="9"/>
            <color indexed="81"/>
            <rFont val="Tahoma"/>
            <family val="2"/>
          </rPr>
          <t>En este espacio se realiza por funcionario de la OAP, las observaciones relevantes resultado de la medición del indicador.</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D420726-A052-4BD4-9D08-EAA22A05D7D3}">
      <text>
        <r>
          <rPr>
            <sz val="9"/>
            <color indexed="81"/>
            <rFont val="Tahoma"/>
            <family val="2"/>
          </rPr>
          <t>En este espacio se realiza por funcionario de la OAP, las observaciones relevantes resultado de la medición del indicador.</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37D8C10-32D7-4A28-B5A2-F66D12C7B8D1}">
      <text>
        <r>
          <rPr>
            <sz val="9"/>
            <color indexed="81"/>
            <rFont val="Tahoma"/>
            <family val="2"/>
          </rPr>
          <t>En este espacio se realiza por funcionario de la OAP, las observaciones relevantes resultado de la medición del indicador.</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72223EA-C477-4363-BFA4-64FC72B5A787}">
      <text>
        <r>
          <rPr>
            <sz val="9"/>
            <color indexed="81"/>
            <rFont val="Tahoma"/>
            <family val="2"/>
          </rPr>
          <t>En este espacio se realiza por funcionario de la OAP, las observaciones relevantes resultado de la medición del indicador.</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83D2896-7B8B-4A99-BE39-3020F64312AD}">
      <text>
        <r>
          <rPr>
            <sz val="9"/>
            <color indexed="81"/>
            <rFont val="Tahoma"/>
            <family val="2"/>
          </rPr>
          <t>En este espacio se realiza por funcionario de la OAP, las observaciones relevantes resultado de la medición del indicador.</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5C875B5-2EC4-4103-B9E9-69F6B907754E}">
      <text>
        <r>
          <rPr>
            <sz val="9"/>
            <color indexed="81"/>
            <rFont val="Tahoma"/>
            <family val="2"/>
          </rPr>
          <t>En este espacio se realiza por funcionario de la OAP, las observaciones relevantes resultado de la medición del indicador.</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A9262BC-7F0C-4945-B033-6BCB0C20A398}">
      <text>
        <r>
          <rPr>
            <sz val="9"/>
            <color indexed="81"/>
            <rFont val="Tahoma"/>
            <family val="2"/>
          </rPr>
          <t>En este espacio se realiza por funcionario de la OAP, las observaciones relevantes resultado de la medición del indicador.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8EEEA47-1C81-4ED4-8F43-369A9B8F8617}">
      <text>
        <r>
          <rPr>
            <sz val="9"/>
            <color indexed="81"/>
            <rFont val="Tahoma"/>
            <family val="2"/>
          </rPr>
          <t>En este espacio se realiza por funcionario de la OAP, las observaciones relevantes resultado de la medición del indicador.</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3FEB7AB-9ABB-4326-AA41-A558716EEE05}">
      <text>
        <r>
          <rPr>
            <sz val="9"/>
            <color indexed="81"/>
            <rFont val="Tahoma"/>
            <family val="2"/>
          </rPr>
          <t>En este espacio se realiza por funcionario de la OAP, las observaciones relevantes resultado de la medición del indicador.</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44CE9CB-DFCB-47A3-AD69-8DC25F023127}">
      <text>
        <r>
          <rPr>
            <sz val="9"/>
            <color indexed="81"/>
            <rFont val="Tahoma"/>
            <family val="2"/>
          </rPr>
          <t>En este espacio se realiza por funcionario de la OAP, las observaciones relevantes resultado de la medición del indicador.</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4F4857C-B5AA-409B-8BB4-784C4FD946E5}">
      <text>
        <r>
          <rPr>
            <sz val="9"/>
            <color indexed="81"/>
            <rFont val="Tahoma"/>
            <family val="2"/>
          </rPr>
          <t>En este espacio se realiza por funcionario de la OAP, las observaciones relevantes resultado de la medición del indicador.</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E65AF25-3A07-4CAA-9FC0-249BA9003D6F}">
      <text>
        <r>
          <rPr>
            <sz val="9"/>
            <color indexed="81"/>
            <rFont val="Tahoma"/>
            <family val="2"/>
          </rPr>
          <t>En este espacio se realiza por funcionario de la OAP, las observaciones relevantes resultado de la medición del indicador.</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B9AFDF3-83D8-4FD2-B901-A5A6ED37102F}">
      <text>
        <r>
          <rPr>
            <sz val="9"/>
            <color indexed="81"/>
            <rFont val="Tahoma"/>
            <family val="2"/>
          </rPr>
          <t>En este espacio se realiza por funcionario de la OAP, las observaciones relevantes resultado de la medición del indicador.</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0D51E5E-39AA-46AF-A7BA-C1F5A1D69460}">
      <text>
        <r>
          <rPr>
            <sz val="9"/>
            <color indexed="81"/>
            <rFont val="Tahoma"/>
            <family val="2"/>
          </rPr>
          <t>En este espacio se realiza por funcionario de la OAP, las observaciones relevantes resultado de la medición del indicador.</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9DBD74C-F914-4D6D-BEE3-CAD5F8DCD1BC}">
      <text>
        <r>
          <rPr>
            <sz val="9"/>
            <color indexed="81"/>
            <rFont val="Tahoma"/>
            <family val="2"/>
          </rPr>
          <t>En este espacio se realiza por funcionario de la OAP, las observaciones relevantes resultado de la medición del indicador.</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A139FA4-BD9A-4DBC-AD16-4675E3F69081}">
      <text>
        <r>
          <rPr>
            <sz val="9"/>
            <color indexed="81"/>
            <rFont val="Tahoma"/>
            <family val="2"/>
          </rPr>
          <t>En este espacio se realiza por funcionario de la OAP, las observaciones relevantes resultado de la medición del indicador.</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B161FAB-FBF0-46D6-A895-24592B593124}">
      <text>
        <r>
          <rPr>
            <sz val="9"/>
            <color indexed="81"/>
            <rFont val="Tahoma"/>
            <family val="2"/>
          </rPr>
          <t>En este espacio se realiza por funcionario de la OAP, las observaciones relevantes resultado de la medición del indicador.</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61FCA88-982C-49D3-9484-380FF64F9830}">
      <text>
        <r>
          <rPr>
            <sz val="9"/>
            <color indexed="81"/>
            <rFont val="Tahoma"/>
            <family val="2"/>
          </rPr>
          <t>En este espacio se realiza por funcionario de la OAP, las observaciones relevantes resultado de la medición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5AE9E29-9BCE-4352-88FB-A3AD2782D8C6}">
      <text>
        <r>
          <rPr>
            <sz val="9"/>
            <color indexed="81"/>
            <rFont val="Tahoma"/>
            <family val="2"/>
          </rPr>
          <t>En este espacio se realiza por funcionario de la OAP, las observaciones relevantes resultado de la medición del indicador.</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D8FCAC7-7AA7-4938-92AF-569A324B3620}">
      <text>
        <r>
          <rPr>
            <sz val="9"/>
            <color indexed="81"/>
            <rFont val="Tahoma"/>
            <family val="2"/>
          </rPr>
          <t>En este espacio se realiza por funcionario de la OAP, las observaciones relevantes resultado de la medición del indicador.</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9927A8B-A1B9-4645-8557-03080341B40E}">
      <text>
        <r>
          <rPr>
            <sz val="9"/>
            <color indexed="81"/>
            <rFont val="Tahoma"/>
            <family val="2"/>
          </rPr>
          <t>En este espacio se realiza por funcionario de la OAP, las observaciones relevantes resultado de la medición del indicador.</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1D94E48-B7C1-490C-BDB8-0A3015419E43}">
      <text>
        <r>
          <rPr>
            <sz val="9"/>
            <color indexed="81"/>
            <rFont val="Tahoma"/>
            <family val="2"/>
          </rPr>
          <t>En este espacio se realiza por funcionario de la OAP, las observaciones relevantes resultado de la medición del indicador.</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493195D-2249-433A-8809-AD7E8D7F50AD}">
      <text>
        <r>
          <rPr>
            <sz val="9"/>
            <color indexed="81"/>
            <rFont val="Tahoma"/>
            <family val="2"/>
          </rPr>
          <t>En este espacio se realiza por funcionario de la OAP, las observaciones relevantes resultado de la medición del indicador.</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5C333BD-B515-4EA7-A077-22FFDA4930F7}">
      <text>
        <r>
          <rPr>
            <sz val="9"/>
            <color indexed="81"/>
            <rFont val="Tahoma"/>
            <family val="2"/>
          </rPr>
          <t>En este espacio se realiza por funcionario de la OAP, las observaciones relevantes resultado de la medición del indicador.</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9E62F44-6A60-4176-81AA-8D7DAC3A4B19}">
      <text>
        <r>
          <rPr>
            <sz val="9"/>
            <color indexed="81"/>
            <rFont val="Tahoma"/>
            <family val="2"/>
          </rPr>
          <t>En este espacio se realiza por funcionario de la OAP, las observaciones relevantes resultado de la medición del indicador.</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977FE0F-BF34-4CEB-A956-E354E79FE60D}">
      <text>
        <r>
          <rPr>
            <sz val="9"/>
            <color indexed="81"/>
            <rFont val="Tahoma"/>
            <family val="2"/>
          </rPr>
          <t>En este espacio se realiza por funcionario de la OAP, las observaciones relevantes resultado de la medición del indicador.</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49C9604-BD64-4ED1-AE30-73E49C49B3FD}">
      <text>
        <r>
          <rPr>
            <sz val="9"/>
            <color indexed="81"/>
            <rFont val="Tahoma"/>
            <family val="2"/>
          </rPr>
          <t>En este espacio se realiza por funcionario de la OAP, las observaciones relevantes resultado de la medición del indicador.</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434F249-E44D-420C-B653-179B06B67305}">
      <text>
        <r>
          <rPr>
            <sz val="9"/>
            <color indexed="81"/>
            <rFont val="Tahoma"/>
            <family val="2"/>
          </rPr>
          <t>En este espacio se realiza por funcionario de la OAP, las observaciones relevantes resultado de la medición del indicador.</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B51D39B-4ECE-4BBE-BF7D-E4D76B123832}">
      <text>
        <r>
          <rPr>
            <sz val="9"/>
            <color indexed="81"/>
            <rFont val="Tahoma"/>
            <family val="2"/>
          </rPr>
          <t>En este espacio se realiza por funcionario de la OAP, las observaciones relevantes resultado de la medición del indicador.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972A0A2-86A5-4125-871A-5841EAB520E2}">
      <text>
        <r>
          <rPr>
            <sz val="9"/>
            <color indexed="81"/>
            <rFont val="Tahoma"/>
            <family val="2"/>
          </rPr>
          <t>En este espacio se realiza por funcionario de la OAP, las observaciones relevantes resultado de la medición del indicador.</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160963D-B2F9-40F8-A50C-BB827C8CD43D}">
      <text>
        <r>
          <rPr>
            <sz val="9"/>
            <color indexed="81"/>
            <rFont val="Tahoma"/>
            <family val="2"/>
          </rPr>
          <t>En este espacio se realiza por funcionario de la OAP, las observaciones relevantes resultado de la medición del indicador.</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B9F6E34-36DE-4D9F-BB89-FFB43AF8951B}">
      <text>
        <r>
          <rPr>
            <sz val="9"/>
            <color indexed="81"/>
            <rFont val="Tahoma"/>
            <family val="2"/>
          </rPr>
          <t>En este espacio se realiza por funcionario de la OAP, las observaciones relevantes resultado de la medición del indicador.</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51416A2-7671-48E7-91A0-D20311E5C7D1}">
      <text>
        <r>
          <rPr>
            <sz val="9"/>
            <color indexed="81"/>
            <rFont val="Tahoma"/>
            <family val="2"/>
          </rPr>
          <t>En este espacio se realiza por funcionario de la OAP, las observaciones relevantes resultado de la medición del indicador.</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FE2AEE1-4199-46EE-9CDF-D26DBDB540C3}">
      <text>
        <r>
          <rPr>
            <sz val="9"/>
            <color indexed="81"/>
            <rFont val="Tahoma"/>
            <family val="2"/>
          </rPr>
          <t>En este espacio se realiza por funcionario de la OAP, las observaciones relevantes resultado de la medición del indicador.</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4874108-7D7A-4BBC-A1B6-774DC344BF37}">
      <text>
        <r>
          <rPr>
            <sz val="9"/>
            <color indexed="81"/>
            <rFont val="Tahoma"/>
            <family val="2"/>
          </rPr>
          <t>En este espacio se realiza por funcionario de la OAP, las observaciones relevantes resultado de la medición del indicador.</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ABB65B4-B415-4F40-B1DD-CECA9300B439}">
      <text>
        <r>
          <rPr>
            <sz val="9"/>
            <color indexed="81"/>
            <rFont val="Tahoma"/>
            <family val="2"/>
          </rPr>
          <t>En este espacio se realiza por funcionario de la OAP, las observaciones relevantes resultado de la medición del indicador.</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BDFA307-2210-4547-A214-E86B911E99B5}">
      <text>
        <r>
          <rPr>
            <sz val="9"/>
            <color indexed="81"/>
            <rFont val="Tahoma"/>
            <family val="2"/>
          </rPr>
          <t>En este espacio se realiza por funcionario de la OAP, las observaciones relevantes resultado de la medición del indicador.</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C686736-9D50-447A-8304-2A854ACBFC2E}">
      <text>
        <r>
          <rPr>
            <sz val="9"/>
            <color indexed="81"/>
            <rFont val="Tahoma"/>
            <family val="2"/>
          </rPr>
          <t>En este espacio se realiza por funcionario de la OAP, las observaciones relevantes resultado de la medición del indicador.</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00C14D7-00EF-48A5-BC55-A44B9CC1E37F}">
      <text>
        <r>
          <rPr>
            <sz val="9"/>
            <color indexed="81"/>
            <rFont val="Tahoma"/>
            <family val="2"/>
          </rPr>
          <t>En este espacio se realiza por funcionario de la OAP, las observaciones relevantes resultado de la medición del indicador.</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DEBA9A0-F264-4063-8FE0-A76A56F3DB6D}">
      <text>
        <r>
          <rPr>
            <sz val="9"/>
            <color indexed="81"/>
            <rFont val="Tahoma"/>
            <family val="2"/>
          </rPr>
          <t>En este espacio se realiza por funcionario de la OAP, las observaciones relevantes resultado de la medición del indicador.</t>
        </r>
      </text>
    </comment>
  </commentList>
</comments>
</file>

<file path=xl/sharedStrings.xml><?xml version="1.0" encoding="utf-8"?>
<sst xmlns="http://schemas.openxmlformats.org/spreadsheetml/2006/main" count="19889" uniqueCount="2506">
  <si>
    <t>PROCESO</t>
  </si>
  <si>
    <t xml:space="preserve">FORMULACIÓN, IMPLEMENTACIÓN Y EVALUACIÓN DE PLANES Y PROGRAMAS </t>
  </si>
  <si>
    <t>CÓDIGO</t>
  </si>
  <si>
    <t>PIFT12</t>
  </si>
  <si>
    <t>FORMATO</t>
  </si>
  <si>
    <t>HOJA DE VIDA DEL INDICADOR</t>
  </si>
  <si>
    <t>VERSIÓN</t>
  </si>
  <si>
    <t>&lt;PROC_PROCESO&gt;</t>
  </si>
  <si>
    <t>NOMBRE DEL INDICADOR</t>
  </si>
  <si>
    <t>&lt;IND_NOMBRE&gt;</t>
  </si>
  <si>
    <t>OBJETIVO DEL PROCESO</t>
  </si>
  <si>
    <t>ACTIVIDAD PAG</t>
  </si>
  <si>
    <t xml:space="preserve">
FÓRMULA DEL INDICADOR
</t>
  </si>
  <si>
    <t>A- VARIABLE 1</t>
  </si>
  <si>
    <t>DESCRIPCIÓN DEL INDICADOR</t>
  </si>
  <si>
    <t>DATOS DEL INIDICADOR</t>
  </si>
  <si>
    <t>&lt;IND_FOR_VAR1&gt;</t>
  </si>
  <si>
    <t>&lt;IND_DESC&gt;</t>
  </si>
  <si>
    <t>NATURALEZA DEL INDICADOR</t>
  </si>
  <si>
    <t xml:space="preserve">CÓDIGO DEL INDICADOR </t>
  </si>
  <si>
    <t>VERSIÓN DEL INDICADOR</t>
  </si>
  <si>
    <t>B- VARIABLE 2</t>
  </si>
  <si>
    <t>&lt;IND_FOR_VAR2&gt;</t>
  </si>
  <si>
    <t>&lt;IND_TIPO&gt;</t>
  </si>
  <si>
    <t>&lt;IND_COD&gt;</t>
  </si>
  <si>
    <t>&lt;IND_VS&gt;</t>
  </si>
  <si>
    <t xml:space="preserve">INFORMACIÓN PARA LA MEDICIÓN DEL INDICADOR </t>
  </si>
  <si>
    <t>UNIDAD DE MEDIDA</t>
  </si>
  <si>
    <t>META VIGENCIA</t>
  </si>
  <si>
    <t>META - RANGO</t>
  </si>
  <si>
    <t>PERIODICIDAD</t>
  </si>
  <si>
    <t>RANGOS</t>
  </si>
  <si>
    <t>RESPONSABLE DE MEDICIÓN Y ANÁLISIS</t>
  </si>
  <si>
    <t>&lt;IND_UMED&gt;</t>
  </si>
  <si>
    <t>&lt;META_VIG&gt;</t>
  </si>
  <si>
    <t>&lt;RANGO_MET&gt;</t>
  </si>
  <si>
    <t>&lt;IND_PERIODO&gt;</t>
  </si>
  <si>
    <t>BUENO</t>
  </si>
  <si>
    <t>&lt;RANGO_BUENO&gt;</t>
  </si>
  <si>
    <t>&lt;DEPENDENCIA&gt;</t>
  </si>
  <si>
    <t>REGULAR</t>
  </si>
  <si>
    <t>&lt;RANGO_REG&gt;</t>
  </si>
  <si>
    <t>MALO</t>
  </si>
  <si>
    <t>&lt;RANGO_MAL&gt;</t>
  </si>
  <si>
    <t>FÓRMULAS DE CÁLCULOS</t>
  </si>
  <si>
    <t>Compuesto 
(A/B)*100</t>
  </si>
  <si>
    <t>Simple
Númerico</t>
  </si>
  <si>
    <r>
      <t xml:space="preserve">Indice
</t>
    </r>
    <r>
      <rPr>
        <b/>
        <sz val="10"/>
        <color rgb="FF00000A"/>
        <rFont val="Arial1"/>
      </rPr>
      <t>Variable1 + Variable2 + Variable3.</t>
    </r>
    <r>
      <rPr>
        <b/>
        <sz val="11"/>
        <color indexed="18"/>
        <rFont val="Arial1"/>
      </rPr>
      <t>.</t>
    </r>
  </si>
  <si>
    <t>COMPORTAMIENTO INDICADOR</t>
  </si>
  <si>
    <t>Meses</t>
  </si>
  <si>
    <t>ENE</t>
  </si>
  <si>
    <t>FEB</t>
  </si>
  <si>
    <t>MAR</t>
  </si>
  <si>
    <t>ABR</t>
  </si>
  <si>
    <t>MAY</t>
  </si>
  <si>
    <t>JUN</t>
  </si>
  <si>
    <t>JUL</t>
  </si>
  <si>
    <t>AGO</t>
  </si>
  <si>
    <t>SEP</t>
  </si>
  <si>
    <t>OCT</t>
  </si>
  <si>
    <t>NOV</t>
  </si>
  <si>
    <t>DIC</t>
  </si>
  <si>
    <t>TOTAL</t>
  </si>
  <si>
    <t>Dato Numerador</t>
  </si>
  <si>
    <t>&lt;VAL_ENE_Num&gt;</t>
  </si>
  <si>
    <t>&lt;VAL_FEB_Num&gt;</t>
  </si>
  <si>
    <t>&lt;VAL_MAR_Num&gt;</t>
  </si>
  <si>
    <t>&lt;VAL_ABR_Num&gt;</t>
  </si>
  <si>
    <t>&lt;VAL_MAY_Num&gt;</t>
  </si>
  <si>
    <t>&lt;VAL_JUN_Num&gt;</t>
  </si>
  <si>
    <t>&lt;VAL_JUL_Num&gt;</t>
  </si>
  <si>
    <t>&lt;VAL_AGO_Num&gt;</t>
  </si>
  <si>
    <t>&lt;VAL_SEP_Num&gt;</t>
  </si>
  <si>
    <t>&lt;VAL_OCT_Num&gt;</t>
  </si>
  <si>
    <t>&lt;VAL_NOV_Num&gt;</t>
  </si>
  <si>
    <t>&lt;VAL_DIC_Num&gt;</t>
  </si>
  <si>
    <t>Dato Denominador</t>
  </si>
  <si>
    <t>&lt;VAL_ENE_Den&gt;</t>
  </si>
  <si>
    <t>&lt;VAL_FEB_Den&gt;</t>
  </si>
  <si>
    <t>&lt;VAL_MAR_Den&gt;</t>
  </si>
  <si>
    <t>&lt;VAL_ABR_Den&gt;</t>
  </si>
  <si>
    <t>&lt;VAL_MAY_Den&gt;</t>
  </si>
  <si>
    <t>&lt;VAL_JUN_Den&gt;</t>
  </si>
  <si>
    <t>&lt;VAL_JUL_Den&gt;</t>
  </si>
  <si>
    <t>&lt;VAL_AGO_Den&gt;</t>
  </si>
  <si>
    <t>&lt;VAL_SEP_Den&gt;</t>
  </si>
  <si>
    <t>&lt;VAL_OCT_Den&gt;</t>
  </si>
  <si>
    <t>&lt;VAL_NOV_Den&gt;</t>
  </si>
  <si>
    <t>&lt;VAL_DIC_Den&gt;</t>
  </si>
  <si>
    <t>MEDICIÓN</t>
  </si>
  <si>
    <t>Periodo</t>
  </si>
  <si>
    <t>Datos</t>
  </si>
  <si>
    <t>Meta Vigencia</t>
  </si>
  <si>
    <t>Meta - Rango</t>
  </si>
  <si>
    <t>Ene</t>
  </si>
  <si>
    <t>Feb</t>
  </si>
  <si>
    <t>Mar</t>
  </si>
  <si>
    <t>Abr</t>
  </si>
  <si>
    <t>May</t>
  </si>
  <si>
    <t>Jun</t>
  </si>
  <si>
    <t>Jul</t>
  </si>
  <si>
    <t>Ago</t>
  </si>
  <si>
    <t>Sep</t>
  </si>
  <si>
    <t>Oct</t>
  </si>
  <si>
    <t>Nov</t>
  </si>
  <si>
    <t>Dic</t>
  </si>
  <si>
    <t>Total</t>
  </si>
  <si>
    <t>Análisis/Interpretación de Resultados del Indicador Vigencia 2021</t>
  </si>
  <si>
    <t>ENERO:</t>
  </si>
  <si>
    <t>FEBRERO:</t>
  </si>
  <si>
    <t>MARZO:</t>
  </si>
  <si>
    <t>ABRIL:</t>
  </si>
  <si>
    <t>MAYO:</t>
  </si>
  <si>
    <t>JUNIO:</t>
  </si>
  <si>
    <t>JULIO:</t>
  </si>
  <si>
    <t>AGOSTO:</t>
  </si>
  <si>
    <t>SEPTIEMBRE:</t>
  </si>
  <si>
    <t>OCTUBRE:</t>
  </si>
  <si>
    <t>NOVIEMBRE:</t>
  </si>
  <si>
    <t>DICIEMBRE:</t>
  </si>
  <si>
    <t>&lt;DESC_DIC&gt;</t>
  </si>
  <si>
    <t>Dependencia</t>
  </si>
  <si>
    <t>Mes</t>
  </si>
  <si>
    <t>Indicador</t>
  </si>
  <si>
    <t>Actividad</t>
  </si>
  <si>
    <t>Nombre Indicador</t>
  </si>
  <si>
    <t>Formula Indicador</t>
  </si>
  <si>
    <t>Unidad de medida</t>
  </si>
  <si>
    <t>Meta parcial</t>
  </si>
  <si>
    <t>Numerador</t>
  </si>
  <si>
    <t>Denominador</t>
  </si>
  <si>
    <t>Valor Calculado Indicador</t>
  </si>
  <si>
    <t>Análisis Indicador</t>
  </si>
  <si>
    <t>URL</t>
  </si>
  <si>
    <t>Evidencia URL</t>
  </si>
  <si>
    <t>Año</t>
  </si>
  <si>
    <t>Tipo de elemento</t>
  </si>
  <si>
    <t>Ruta de acceso</t>
  </si>
  <si>
    <t>ENERO</t>
  </si>
  <si>
    <t>FEBRERO</t>
  </si>
  <si>
    <t>MARZO</t>
  </si>
  <si>
    <t>ABRIL</t>
  </si>
  <si>
    <t>MAYO</t>
  </si>
  <si>
    <t>JUNIO</t>
  </si>
  <si>
    <t>JULIO</t>
  </si>
  <si>
    <t>AGOSTO</t>
  </si>
  <si>
    <t>SEPTIEMBRE</t>
  </si>
  <si>
    <t>OCTUBRE</t>
  </si>
  <si>
    <t>NOVIEMBRE</t>
  </si>
  <si>
    <t>DICIEMBRE</t>
  </si>
  <si>
    <t>Paz, justicia e instituciones solidas</t>
  </si>
  <si>
    <t>Delegatura Función Jurisdiccional y de Conciliación</t>
  </si>
  <si>
    <t>JC05</t>
  </si>
  <si>
    <t>Numérica</t>
  </si>
  <si>
    <t>Suma de Numerador</t>
  </si>
  <si>
    <t>Etiquetas de columna</t>
  </si>
  <si>
    <t>Suma de Denominador</t>
  </si>
  <si>
    <t>Arrastrar la formula una vez se tenga el periodo medido</t>
  </si>
  <si>
    <t>JC06</t>
  </si>
  <si>
    <t>Etiquetas de fila</t>
  </si>
  <si>
    <t>Total general</t>
  </si>
  <si>
    <t>NUMERADOR</t>
  </si>
  <si>
    <t>DENOMINADOR</t>
  </si>
  <si>
    <t>JC03</t>
  </si>
  <si>
    <t>Porcentual</t>
  </si>
  <si>
    <t>AC04</t>
  </si>
  <si>
    <t>CODIGO</t>
  </si>
  <si>
    <t>AC05</t>
  </si>
  <si>
    <t>JC04</t>
  </si>
  <si>
    <t>Realizar seguimiento al cumplimiento de los acuerdos de conciliación suscritos ante la Delegada que sean exigibles, y reportar su incumplimiento a la Delegada competente.</t>
  </si>
  <si>
    <t>AC06</t>
  </si>
  <si>
    <t>Secretaria General</t>
  </si>
  <si>
    <t>DI18</t>
  </si>
  <si>
    <t>Notificar los actos administrativos producidos por la Entidad</t>
  </si>
  <si>
    <t>Porcentaje de actos administrativos con actuaciones de notificación</t>
  </si>
  <si>
    <t>AC07</t>
  </si>
  <si>
    <t>Salud y bienestar</t>
  </si>
  <si>
    <t>AT02</t>
  </si>
  <si>
    <t>AT03</t>
  </si>
  <si>
    <t>CT23</t>
  </si>
  <si>
    <t>Porcentaje de cumplimiento de seguimientos en campo a ESE bajo medida</t>
  </si>
  <si>
    <t>AT04</t>
  </si>
  <si>
    <t>Fortalecer la capacidad institucional de la Superintendencia Nacional de Salud</t>
  </si>
  <si>
    <t>GF07</t>
  </si>
  <si>
    <t>AT05</t>
  </si>
  <si>
    <t>AT09</t>
  </si>
  <si>
    <t>AT11</t>
  </si>
  <si>
    <t>GF01</t>
  </si>
  <si>
    <t>Ejecutar cronograma de actividades para la implementación y sostenibilidad de la política Gestión Presupuestal y Eficiencia del Gasto Público</t>
  </si>
  <si>
    <t>AT12</t>
  </si>
  <si>
    <t>GF02</t>
  </si>
  <si>
    <t>BS01</t>
  </si>
  <si>
    <t>Dirección de Innovación y Desarrollo</t>
  </si>
  <si>
    <t>DE10</t>
  </si>
  <si>
    <t>BS04</t>
  </si>
  <si>
    <t>DI36</t>
  </si>
  <si>
    <t>BS05</t>
  </si>
  <si>
    <t>DI31</t>
  </si>
  <si>
    <t>CT04</t>
  </si>
  <si>
    <t>DE13</t>
  </si>
  <si>
    <t>CT05</t>
  </si>
  <si>
    <t>Oficina Asesora de Comunicaciones</t>
  </si>
  <si>
    <t>DI14</t>
  </si>
  <si>
    <t>Informes de seguimiento sobre el comportamiento de canales digitales elaborados.</t>
  </si>
  <si>
    <t>CT07</t>
  </si>
  <si>
    <t>Delegatura para Entidades Territoriales y Generadores y Recaudadores y Administradores de Recursos del SGSSS</t>
  </si>
  <si>
    <t>SE27</t>
  </si>
  <si>
    <t>CT15</t>
  </si>
  <si>
    <t>SE47</t>
  </si>
  <si>
    <t>CT16</t>
  </si>
  <si>
    <t>SE28</t>
  </si>
  <si>
    <t>Porcentaje de alertas generadas en desarrollo de las acciones de IV a generadores, recaudadores y administradores de recursos del SGSSS con acciones de gestión sobre el total de alertas</t>
  </si>
  <si>
    <t>CT17</t>
  </si>
  <si>
    <t>CT21</t>
  </si>
  <si>
    <t>SE33</t>
  </si>
  <si>
    <t>CT24</t>
  </si>
  <si>
    <t>SE49</t>
  </si>
  <si>
    <t>CT25</t>
  </si>
  <si>
    <t>SE50</t>
  </si>
  <si>
    <t>CT28</t>
  </si>
  <si>
    <t>DI35</t>
  </si>
  <si>
    <t>CT29</t>
  </si>
  <si>
    <t>Dirección Jurídica</t>
  </si>
  <si>
    <t>GJ12</t>
  </si>
  <si>
    <t>CT31</t>
  </si>
  <si>
    <t>GJ05</t>
  </si>
  <si>
    <t>Realizar actividades tendientes a la consolidación y publicación del boletín jurídico</t>
  </si>
  <si>
    <t>Publicación trimestral del boletín jurídico en la página web de la Entidad</t>
  </si>
  <si>
    <t>Número de boletines publicados en el periodo</t>
  </si>
  <si>
    <t>CT32</t>
  </si>
  <si>
    <t>GJ10</t>
  </si>
  <si>
    <t>DE04</t>
  </si>
  <si>
    <t>GJ06</t>
  </si>
  <si>
    <t>Porcentaje de acciones contencioso administrativas y ordinarias tramitadas dentro de los términos de ley</t>
  </si>
  <si>
    <t>DE09</t>
  </si>
  <si>
    <t>GJ07</t>
  </si>
  <si>
    <t>Someter los asuntos de competencia al Comité de Conciliación</t>
  </si>
  <si>
    <t>Porcentaje solicitudes de conciliaciones presentadas al Comité de Conciliación</t>
  </si>
  <si>
    <t>Delegatura de Investigaciones Administrativas</t>
  </si>
  <si>
    <t>DE14</t>
  </si>
  <si>
    <t>DE16</t>
  </si>
  <si>
    <t>Oficina de Control Interno</t>
  </si>
  <si>
    <t>GM05</t>
  </si>
  <si>
    <t>Seguimientos y evaluaciones efectuadas al control institucional</t>
  </si>
  <si>
    <t>DE18</t>
  </si>
  <si>
    <t>Delegatura Entidades Aseguramiento en Salud</t>
  </si>
  <si>
    <t>TR06</t>
  </si>
  <si>
    <t>Resolver o gestionar las solicitudes de los vigilados en los tiempos establecidos en el proceso</t>
  </si>
  <si>
    <t>(Cantidad de trámites con estudio de viabilidad o recomendación gestionados en 140 días o menos / Total de trámites gestionados en el periodo)*100</t>
  </si>
  <si>
    <t>DI07</t>
  </si>
  <si>
    <t>DI09</t>
  </si>
  <si>
    <t>DI10</t>
  </si>
  <si>
    <t>DI28</t>
  </si>
  <si>
    <t>Delegatura para la Protección al Usuario</t>
  </si>
  <si>
    <t>RL18</t>
  </si>
  <si>
    <t>DI20</t>
  </si>
  <si>
    <t>DI23</t>
  </si>
  <si>
    <t>DI24</t>
  </si>
  <si>
    <t>DI33</t>
  </si>
  <si>
    <t>RL04</t>
  </si>
  <si>
    <t>Total de respuestas con calificación favorable (bueno y excelente) del instrumento de medición aplicado</t>
  </si>
  <si>
    <t>GF02-D</t>
  </si>
  <si>
    <t>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t>
  </si>
  <si>
    <t>Auditorias realizadas a las entidades de aseguramiento en salud y otras entidades de aseguramiento</t>
  </si>
  <si>
    <t>RL10</t>
  </si>
  <si>
    <t>RL23</t>
  </si>
  <si>
    <t>RL06</t>
  </si>
  <si>
    <t>RL24</t>
  </si>
  <si>
    <t>GF08</t>
  </si>
  <si>
    <t>Delegatura para Operadores Logísticos de Tecnologías en Salud y Gestores Farmacéuticos</t>
  </si>
  <si>
    <t>GF09</t>
  </si>
  <si>
    <t>SE22</t>
  </si>
  <si>
    <t>GF11</t>
  </si>
  <si>
    <t>SE23</t>
  </si>
  <si>
    <t>GJ02</t>
  </si>
  <si>
    <t>GJ04</t>
  </si>
  <si>
    <t>Fichas técnicas con información actualizadas / Número de entidades en medida*100</t>
  </si>
  <si>
    <t>PE01</t>
  </si>
  <si>
    <t>PE02</t>
  </si>
  <si>
    <t>PE03</t>
  </si>
  <si>
    <t>PE04</t>
  </si>
  <si>
    <t>PE05</t>
  </si>
  <si>
    <t>GJ13</t>
  </si>
  <si>
    <t>SE35</t>
  </si>
  <si>
    <t>GJ14</t>
  </si>
  <si>
    <t>GJ15</t>
  </si>
  <si>
    <t>GM01</t>
  </si>
  <si>
    <t>GM03</t>
  </si>
  <si>
    <t>GM04</t>
  </si>
  <si>
    <t>JC01</t>
  </si>
  <si>
    <t>JC02</t>
  </si>
  <si>
    <t>SE11</t>
  </si>
  <si>
    <t>Mesas ejecutadas para la apropiación del Sistema Integrado de Gestión al interior de la Delegada.</t>
  </si>
  <si>
    <t>SE34</t>
  </si>
  <si>
    <t>Mesas de Inspección y Vigilancia realizadas</t>
  </si>
  <si>
    <t>JC07</t>
  </si>
  <si>
    <t>JC08</t>
  </si>
  <si>
    <t>SE31</t>
  </si>
  <si>
    <t>SE48</t>
  </si>
  <si>
    <t>RL03</t>
  </si>
  <si>
    <t>RL19</t>
  </si>
  <si>
    <t>RL20</t>
  </si>
  <si>
    <t>RL11</t>
  </si>
  <si>
    <t>Oficina de Liquidaciones</t>
  </si>
  <si>
    <t>SE05</t>
  </si>
  <si>
    <t>SE06</t>
  </si>
  <si>
    <t>SE42</t>
  </si>
  <si>
    <t>Oficina Asesora de Planeación</t>
  </si>
  <si>
    <t>SE25</t>
  </si>
  <si>
    <t>SE26</t>
  </si>
  <si>
    <t>Porcentaje de decisiones de fondo adoptadas en etapa de instrucción en la Oficina de Control Disciplinario Interno</t>
  </si>
  <si>
    <t>SE38</t>
  </si>
  <si>
    <t>SE39</t>
  </si>
  <si>
    <t>SE43</t>
  </si>
  <si>
    <t>SE46</t>
  </si>
  <si>
    <t>TR04</t>
  </si>
  <si>
    <t>TR05</t>
  </si>
  <si>
    <t>TR07</t>
  </si>
  <si>
    <t>Realizar socialización de las funciones jurisdiccional y de conciliación a los usuarios y actores del S.G.S.S.S para el efectivo acceso a la justicia.</t>
  </si>
  <si>
    <t>Socialización de las funciones jurisdiccional y de conciliación a los usuarios y actores del S.G.S.S.S.</t>
  </si>
  <si>
    <t>Proyectar los actos administrativos que resuelven los recursos de apelación y queja y solicitudes de revocatoria directa que se presentaron dentro de los procesos administrativos sancionatorios en segunda instancia.</t>
  </si>
  <si>
    <t>(Número de recursos entregados para la firma del Superintendente Nacional de Salud resolviendo solicitudes de segunda instancia que se vencen dentro del periodo a reportar / No solicitudes de segunda instancia con vencimiento dentro del periodo a reportar) x 100</t>
  </si>
  <si>
    <t>Implementar planes de acción de políticas de prevención de daño antijurídico</t>
  </si>
  <si>
    <t>Cumplimiento de planes de políticas de prevención de daño antijurídico</t>
  </si>
  <si>
    <t>Proyectar dentro de los términos de ley, las respuestas conceptos, solicitudes y derechos de petición recibidos que sean competencia del grupo de conceptos de la Dirección Jurídica</t>
  </si>
  <si>
    <t>Diseñar un sistema integral de seguimiento, monitoreo y evaluación de las órdenes judiciales y mandatos de organismos internacionales</t>
  </si>
  <si>
    <t>Porcentaje de acciones cumplidas para el diseño del sistema integral de seguimiento a sentencias</t>
  </si>
  <si>
    <t>Porcentaje de solicitudes gestionadas de los vigilados relacionados con reformas estatutarias</t>
  </si>
  <si>
    <t>Porcentaje de requerimientos tramitados oportunamente en desarrollo de las acciones constitucionales de tutela</t>
  </si>
  <si>
    <t xml:space="preserve">                                                                                                                                      ALINEACIÓN  ESTRATÉGICA</t>
  </si>
  <si>
    <t xml:space="preserve">                                                                                                                                                                                       SISTEMA INTEGRADO DE GESTIÓN</t>
  </si>
  <si>
    <t xml:space="preserve">                                                                             CRONOGRAMA</t>
  </si>
  <si>
    <t xml:space="preserve">                                                              PROYECTOS DE INVERSIÓN </t>
  </si>
  <si>
    <t>INDICADOR</t>
  </si>
  <si>
    <t>OBJETIVOS DE DESARROLLO SOSTENIBLE - ODS</t>
  </si>
  <si>
    <t>OBJETIVOS ESTRATEGICOS PLAN NACIONAL DE DESARROLLO - PND</t>
  </si>
  <si>
    <t>OBJETIVOS SECTORIALES PLAN ESTRATEGICO SECTORIAL - PES</t>
  </si>
  <si>
    <t>DIMENSIONES DEL MIPG</t>
  </si>
  <si>
    <t>POLÍTICAS DE GESTIÓN Y DESEMPEÑO INSTITUCIONAL</t>
  </si>
  <si>
    <t>OBJETIVOS  INSTITUCIONALES</t>
  </si>
  <si>
    <t xml:space="preserve">EJES Y/O OBJETIVOS ESTRATÉGICOS </t>
  </si>
  <si>
    <t>GRUPOS DE VALOR Y/O  POBLACIONAL</t>
  </si>
  <si>
    <t xml:space="preserve">APUESTA ESTRATÉGICA - PEI </t>
  </si>
  <si>
    <t>ACTIVIDAD PLAN ANUAL DE GESTION - PAG</t>
  </si>
  <si>
    <t xml:space="preserve">LÍNEA BASE </t>
  </si>
  <si>
    <t xml:space="preserve">METAS PROGRAMADAS </t>
  </si>
  <si>
    <t xml:space="preserve">NOMBRE DEL PROYECTO DE INVERSIÓN </t>
  </si>
  <si>
    <t xml:space="preserve">ACTIVIDADES PROYECTOS DE INVERSIÓN </t>
  </si>
  <si>
    <t xml:space="preserve">RECURSOS DE INVERSIÓN </t>
  </si>
  <si>
    <t>DEPENDENCIA RESPONSABLE</t>
  </si>
  <si>
    <t>DENOMINADO</t>
  </si>
  <si>
    <t>ANALISIS</t>
  </si>
  <si>
    <t>Código</t>
  </si>
  <si>
    <t>Nombre</t>
  </si>
  <si>
    <t>Fórmula</t>
  </si>
  <si>
    <t>variable 1</t>
  </si>
  <si>
    <t>variable 2</t>
  </si>
  <si>
    <t xml:space="preserve">Tipo </t>
  </si>
  <si>
    <t>Unidad de Medida</t>
  </si>
  <si>
    <t>Frecuencia de reporte</t>
  </si>
  <si>
    <t xml:space="preserve">META </t>
  </si>
  <si>
    <t>Rubro</t>
  </si>
  <si>
    <t>Valor Asignado</t>
  </si>
  <si>
    <t xml:space="preserve">Superación de Privaciones como fundamento de la dignidad humana y condiciones básicas para el bienestar </t>
  </si>
  <si>
    <t>Gestión con Valores para Resultados</t>
  </si>
  <si>
    <t xml:space="preserve">Fortalecimiento organizacional y simplificación de procesos </t>
  </si>
  <si>
    <t>Eficacia</t>
  </si>
  <si>
    <t xml:space="preserve">Porcentual </t>
  </si>
  <si>
    <t>Trimestral</t>
  </si>
  <si>
    <t>NA</t>
  </si>
  <si>
    <t xml:space="preserve">Delegatura para Entidades Territoriales y Generadores y Recaudadores y Administradores de Recursos del SGSSS </t>
  </si>
  <si>
    <t>N/A</t>
  </si>
  <si>
    <t>-</t>
  </si>
  <si>
    <t>Porcentaje de Nuevos territorios (Departamentos, Municipios o Distritos) impactados con acciones de IV por parte de las Direcciones Regionales sobre el total de Nuevos Territorios programados.
NOTA: Se entienden como nuevos territorios impactados, aquellos que no hayan tenido acciones de IV en la Vigencia Anterior, y sí en la actual.
NOTA 2:  Las acciones de inspección y vigilancia pueden ser auditorías, mesas de Inspección y Vigilancia, Acciones Integrales en Territorio, Estrategia de territorios Vitales, Fortalecimiento de competencias de las Entidades Territoriales, entre otras.</t>
  </si>
  <si>
    <t>Efectividad</t>
  </si>
  <si>
    <t>7. Fortalecer la sostenibilidad financiera del sistema salud en el pago, giro directo y la restitución de los recursos.</t>
  </si>
  <si>
    <t>Eficiencia</t>
  </si>
  <si>
    <t>5. Fortalecer capacidades institucionales de sector salud mediante la optimización de procesos, el empoderamiento del talento humano, la articulación interna, la gestión del conocimiento, las tecnologías de la información y la comunicación y la infraestructura física y administración eficiente de los recursos financieros con el fin de armonizar una intervención institucional articulada, integrada y universal.</t>
  </si>
  <si>
    <t>Cuatrimestral</t>
  </si>
  <si>
    <t>Mensual</t>
  </si>
  <si>
    <t>DIRECCIONAMIENTO ESTRATÉGICO</t>
  </si>
  <si>
    <t>Evaluación de Resultados</t>
  </si>
  <si>
    <t xml:space="preserve">Seguimiento y evaluación del desempeño institucional </t>
  </si>
  <si>
    <t xml:space="preserve">Fichas técnicas con información actualizadas </t>
  </si>
  <si>
    <t xml:space="preserve"> Número de entidades en medida*100</t>
  </si>
  <si>
    <t>Semestral</t>
  </si>
  <si>
    <t>CT06</t>
  </si>
  <si>
    <t>Número de Eventos de difusión, socialización y capacitación realizados</t>
  </si>
  <si>
    <t xml:space="preserve">Participación ciudadana en la gestión pública </t>
  </si>
  <si>
    <t> </t>
  </si>
  <si>
    <t xml:space="preserve">Servicio al ciudadano </t>
  </si>
  <si>
    <t xml:space="preserve">Actividades desarrolladas en el ámbito de la política de servicio al ciudadano </t>
  </si>
  <si>
    <t>Usuarios del SGSSS</t>
  </si>
  <si>
    <t>Entidades Promotoras de Salud, Instituciones Prestadoras de Salud, Entidades Sociales del Estado</t>
  </si>
  <si>
    <t>Realizar las Pre jornadas  de la función de conciliación  con el fin de dirimir los conflictos entre los actores del SGSS  con informes de resultados.</t>
  </si>
  <si>
    <t xml:space="preserve">Pre jornadas  de la función de conciliación con informes de resultados </t>
  </si>
  <si>
    <t xml:space="preserve">Número de Pre jornadas  de la función de conciliación con informes de resultados </t>
  </si>
  <si>
    <t>Realizar las  jornadas  de la función de conciliación  con el fin de dirimir los conflictos entre los actores del SGSS con informes de resultados.</t>
  </si>
  <si>
    <t xml:space="preserve">Jornadas  de la función de conciliación con informes de resultados </t>
  </si>
  <si>
    <t xml:space="preserve">Numero de jornadas  de la función de conciliación con informes de resultados </t>
  </si>
  <si>
    <t xml:space="preserve">Porcentaje de Audiencias de Conciliación de la función de conciliación </t>
  </si>
  <si>
    <t xml:space="preserve"> Total de solicitudes de conciliación a petición de parte admitidas</t>
  </si>
  <si>
    <t xml:space="preserve">Porcentaje de acuerdos de conciliación con seguimiento que sean exigibles </t>
  </si>
  <si>
    <t xml:space="preserve">Porcentaje de demandas gestionadas en el semestre </t>
  </si>
  <si>
    <t xml:space="preserve">Número de demandas gestionadas en el semestre </t>
  </si>
  <si>
    <t xml:space="preserve">Visitas de seguimiento de las liquidaciones Ordenadas por la Superintendencia Nacional de Salud </t>
  </si>
  <si>
    <t>Número de visitas generadas por la adopción, seguimiento y monitoreo a vigilados en proceso de liquidación  en el periodo</t>
  </si>
  <si>
    <t>GM06</t>
  </si>
  <si>
    <t>GM07</t>
  </si>
  <si>
    <t>DE01</t>
  </si>
  <si>
    <t xml:space="preserve">Indice de Transparencia - ITA. </t>
  </si>
  <si>
    <t xml:space="preserve">Resultado ITA medido por la Procuraduria General de la Nación </t>
  </si>
  <si>
    <t>Realizar seguimiento a través de la  herramienta metodológica del comportamiento de los canales digitales de la entidad</t>
  </si>
  <si>
    <t>DI17</t>
  </si>
  <si>
    <t xml:space="preserve">Audiencia Pública de Rendición de Cuentas </t>
  </si>
  <si>
    <t>Número de Audiencia Pública de Rendición de Cuentas realizada</t>
  </si>
  <si>
    <t>Control Interno</t>
  </si>
  <si>
    <t>Gobierno Digital</t>
  </si>
  <si>
    <t xml:space="preserve">Seguridad Digital </t>
  </si>
  <si>
    <t>Gestión del Conocimiento y la Innovación</t>
  </si>
  <si>
    <t>Gestión del conocimiento y la innovación</t>
  </si>
  <si>
    <t>DE17</t>
  </si>
  <si>
    <t>DI34</t>
  </si>
  <si>
    <t>Racionalización de trámites</t>
  </si>
  <si>
    <t>DI38</t>
  </si>
  <si>
    <t>Direccionamiento Estratégico y Planeación</t>
  </si>
  <si>
    <t>Ejecutar acciones para la implementación de la Política de Gestión de la Información Estadística en la SNS</t>
  </si>
  <si>
    <t xml:space="preserve">Diseñar las políticas. instrumentos, guías, metodologías y lineamientos, a partir de las solicitudes y necesidades identificadas y gestionadas </t>
  </si>
  <si>
    <t xml:space="preserve">Defensa jurídica </t>
  </si>
  <si>
    <t>Proyectar los actos administrativos que resuelven los recursos de reposición,  y solicitudes de revocatoria directa que se presenten dentro de los procesos de única  instancia.</t>
  </si>
  <si>
    <t xml:space="preserve">Número de proyectos de actos administrativos entregados para firma del Superintendente Nacional de Salud, que resuelven recursos y solicitudes de única instancia, que vencen dentro del periodo a reportar </t>
  </si>
  <si>
    <t xml:space="preserve">Número de recursos entregados para la firma del Superintendente Nacional de Salud resolviendo solicitudes de segunda instancia que se vencen dentro del periodo a reportar </t>
  </si>
  <si>
    <t xml:space="preserve"> No solicitudes de segunda instancia con vencimiento dentro del periodo a reportar x 100</t>
  </si>
  <si>
    <t>Mejora Normativa</t>
  </si>
  <si>
    <t>Número de acciones contencioso administrativas y ordinarias tramitadas dentro de los términos de ley en el periodo</t>
  </si>
  <si>
    <t>Porcentaje solicitudes de conciliaciones que cumplan requisitos de ley para ser presentadas al Comité de Conciliación</t>
  </si>
  <si>
    <t xml:space="preserve">Número de solicitudes de conciliaciones que cumplan los requisitos de ley para ser presentadas ante el Comité de conciliación, en un término de 15 días hábiles siguientes </t>
  </si>
  <si>
    <t>Talento Humano</t>
  </si>
  <si>
    <t>Ejecutar  el Cronograma del plan de bienestar social y estímulos (Componente Gestión de la Relaciones Humanas)</t>
  </si>
  <si>
    <t>Ejecutar  el Cronograma del plan Anual de Seguridad y salud en el Trabajo (Componente de Gestión de las Relaciones Humanas)</t>
  </si>
  <si>
    <t>Porcentaje acumulado de avance en la ejecución del cronograma para la implementación de la  política de integridad</t>
  </si>
  <si>
    <t xml:space="preserve">Integridad </t>
  </si>
  <si>
    <t>Bimestral</t>
  </si>
  <si>
    <t>Información y Comunicación</t>
  </si>
  <si>
    <t xml:space="preserve">Gestión documental </t>
  </si>
  <si>
    <t>BS08</t>
  </si>
  <si>
    <t>Compras y Contratación Pública</t>
  </si>
  <si>
    <t>BS09</t>
  </si>
  <si>
    <t>BS06</t>
  </si>
  <si>
    <t>Total de actos administrativos de notificación o comunicación  gestionados en el periodo</t>
  </si>
  <si>
    <t xml:space="preserve">Gestión presupuestal y eficiencia del gasto público </t>
  </si>
  <si>
    <t xml:space="preserve">Número de cuentas gestionadas en termino igual o menor a 5 días </t>
  </si>
  <si>
    <t xml:space="preserve">Porcentaje de conciliación de cartera y diferencias reciprocas de SNS con Entidades sin proceso concursal </t>
  </si>
  <si>
    <t xml:space="preserve">Total de Entidades conciliadas </t>
  </si>
  <si>
    <t>Dirección Juridica</t>
  </si>
  <si>
    <t xml:space="preserve">Delegatura para Entidades de Aseguramiento en Salud </t>
  </si>
  <si>
    <t>Delegatura para Prestadores de Servicios de Salud</t>
  </si>
  <si>
    <t xml:space="preserve">Dirección Innovación y Desarrollo </t>
  </si>
  <si>
    <t>Delegada de Operadores Logisticos de Tecnologias en Salud y Gestores Farmaceuticos</t>
  </si>
  <si>
    <t>Porcentaje del total de Actores del sistema con acciones de inspección y vigilancia por parte de la Dirección Regional
* Nota: Se calcula por Dirección Regional - ocho indicadores</t>
  </si>
  <si>
    <t>Delegatura de Operadores Logísticos de Tecnologías en Salud y Gestores Farmacéuticos</t>
  </si>
  <si>
    <t>Oficina Asesora de Comunicaciones estratégicas e Imagen Institucional</t>
  </si>
  <si>
    <t>DEFT20</t>
  </si>
  <si>
    <t>FECHA</t>
  </si>
  <si>
    <t>ACTIVIDAD PLAN</t>
  </si>
  <si>
    <t>(90%, 100%]</t>
  </si>
  <si>
    <t>(75%, 90%)</t>
  </si>
  <si>
    <t>(0%, 75%)</t>
  </si>
  <si>
    <t>Indice
Variable1 + Variable2 + Variable3..</t>
  </si>
  <si>
    <t>Análisis/Interpretación de Resultados del Indicador Vigencia 2025</t>
  </si>
  <si>
    <t>Última fecha de actualización del registro :</t>
  </si>
  <si>
    <t>PROC_PROCESO</t>
  </si>
  <si>
    <t>IND_NOMBRE</t>
  </si>
  <si>
    <t>PROC_OBJET_1</t>
  </si>
  <si>
    <t>PROC_OBJET_2</t>
  </si>
  <si>
    <t>PROC_OBJET_3</t>
  </si>
  <si>
    <t>PAG_ACTV_1</t>
  </si>
  <si>
    <t>PAG_ACTV_2</t>
  </si>
  <si>
    <t>PAG_ACTV_3</t>
  </si>
  <si>
    <t>IND_FOR_VAR1</t>
  </si>
  <si>
    <t>IND_FOR_VAR2</t>
  </si>
  <si>
    <t>IND_DESC</t>
  </si>
  <si>
    <t>IND_TIPO</t>
  </si>
  <si>
    <t>IND_COD</t>
  </si>
  <si>
    <t>IND_VS</t>
  </si>
  <si>
    <t>IND_UMED</t>
  </si>
  <si>
    <t>META_VIG</t>
  </si>
  <si>
    <t>RANGO_MET</t>
  </si>
  <si>
    <t>IND_PERIODO</t>
  </si>
  <si>
    <t>RANGO_BUENO</t>
  </si>
  <si>
    <t>RANGO_REG</t>
  </si>
  <si>
    <t>RANGO_MAL</t>
  </si>
  <si>
    <t>DEPENDENCIA</t>
  </si>
  <si>
    <t>VAL_ENE_Num</t>
  </si>
  <si>
    <t>VAL_ENE_Den</t>
  </si>
  <si>
    <t>VAL_FEB_Num</t>
  </si>
  <si>
    <t>VAL_FEB_Den</t>
  </si>
  <si>
    <t>VAL_MAR_Num</t>
  </si>
  <si>
    <t>VAL_MAR_Den</t>
  </si>
  <si>
    <t>VAL_ABR_Num</t>
  </si>
  <si>
    <t>VAL_ABR_Den</t>
  </si>
  <si>
    <t>VAL_MAY_Num</t>
  </si>
  <si>
    <t>VAL_MAY_Den</t>
  </si>
  <si>
    <t>VAL_JUN_Num</t>
  </si>
  <si>
    <t>VAL_JUN_Den</t>
  </si>
  <si>
    <t>VAL_JUL_Num</t>
  </si>
  <si>
    <t>VAL_JUL_Den</t>
  </si>
  <si>
    <t>VAL_AGO_Num</t>
  </si>
  <si>
    <t>VAL_AGO_Den</t>
  </si>
  <si>
    <t>VAL_SEP_Num</t>
  </si>
  <si>
    <t>VAL_SEP_Den</t>
  </si>
  <si>
    <t>VAL_OCT_Num</t>
  </si>
  <si>
    <t>VAL_OCT_Den</t>
  </si>
  <si>
    <t>VAL_NOV_Num</t>
  </si>
  <si>
    <t>VAL_NOV_Den</t>
  </si>
  <si>
    <t>VAL_DIC_Num</t>
  </si>
  <si>
    <t>VAL_DIC_Den</t>
  </si>
  <si>
    <t>DESC_DIC</t>
  </si>
  <si>
    <t>Auditoría a los Sujetos Vigilados</t>
  </si>
  <si>
    <t xml:space="preserve">Expedientes de auditorias, Visitas y Acciones de Inspección derivadas de Contingencias Nacionales identificados, clasificados y conservados a nivel digital. </t>
  </si>
  <si>
    <t>Realizar seguimiento a los sujetos vigilados mediante auditorías y visitas, revisión de información reportada, requerimientos realizados y la verificación y análisis de indicadores para establecer el cumplimiento de las condiciones de permanencia de</t>
  </si>
  <si>
    <t>los actores del Sistema de Salud, la sostenibilidad financiera y la calidad en la prestación del servicio y producir los informes o conceptos técnicos de acuerdo con la normatividad vigente</t>
  </si>
  <si>
    <t>Crear los expedientes relacionados con las visitas, auditorías, o acciones de Inspección asociadas a contingencias nacionales, ejecutadas durante la vigencia.</t>
  </si>
  <si>
    <t>Número de expedientes de auditorías,  visitas y acciones de inspección derivadas de contingencias nacionales identificados, clasificados y conservados a nivel digital</t>
  </si>
  <si>
    <t xml:space="preserve">Este Indicador mide el número de  expedientes de las audittorias, visitas y acciones digitalmente que se realizan a los sujetos vigilados </t>
  </si>
  <si>
    <t>AI01</t>
  </si>
  <si>
    <t xml:space="preserve">Númerica </t>
  </si>
  <si>
    <t>[90%, 100%]</t>
  </si>
  <si>
    <t>[75%, 90%)</t>
  </si>
  <si>
    <t>[0%, 75%)</t>
  </si>
  <si>
    <t>Porcentaje de Auditorías, Visitas y Acciones de Inspección derivadas de contingencias nacionales realizadas.</t>
  </si>
  <si>
    <t>Ejecutar Las Auditorías, Visitas y Acciones de Inspección Derivadas de Contingencias Nacionales</t>
  </si>
  <si>
    <t>Número de auditorias,  visitas y acciones de inspección derivadas de contigencias nacionales realizadas a los sujetos vigilados</t>
  </si>
  <si>
    <t xml:space="preserve"> Número de auditorias,  visitas o acciones de inspección derivadas de contigencias nacionales que requieren realizarse</t>
  </si>
  <si>
    <t>Este Indicador nos muestra el número de auditorias realizadas a los sujetos vigilados por parte de la SNS</t>
  </si>
  <si>
    <t>AI02</t>
  </si>
  <si>
    <t>Auditorias Forenses realizadas a los sujetos vigilados</t>
  </si>
  <si>
    <t>Ejecutar el Cronograma de Auditorias Forences</t>
  </si>
  <si>
    <t>Número de auditorias forenses realizadas a los sujetos vigilados</t>
  </si>
  <si>
    <t>Este Indicador nos muestra el número de auditorias forenses realizadas a los sujetos vigilados por parte de la SNS</t>
  </si>
  <si>
    <t>AI03</t>
  </si>
  <si>
    <t>Capacitación a servidores de las regionales sobre el proceso y procedimientos de inspección y vigilancia</t>
  </si>
  <si>
    <t>Capacitar al Talento Humano de las regionales en el proceso y procedimiento para inspección y vigilancia.</t>
  </si>
  <si>
    <t>Número de capacitaciones con los servidores de las regionales sobre el proceso y procedimientos de inspección y vigilancia</t>
  </si>
  <si>
    <t>Este indicador mide la jornadas de capacitaciones realizadas a los servidores publicos de las regionales sobre el procesos y procedimientos de inspección y vigilancia</t>
  </si>
  <si>
    <t>AI04</t>
  </si>
  <si>
    <t>Supervisión a los sujetos vigilados de la Superintendencia Nacional de Salud</t>
  </si>
  <si>
    <t>Porcentaje de Órdenes de reintegro de recursos tramitadas con la normatividad adecuada, antes de la ley 1949 de 2019</t>
  </si>
  <si>
    <t>Evaluar las solicitudes de habilitación y autorización, modificación de la capacidad de afiliación, retiros voluntarios, modificación y aprobación de planes voluntarios de salud y tarifas, modificación de la razón social, reformas estatutarias, cambi</t>
  </si>
  <si>
    <t>os de la composición de la propiedad, modificación de la naturaleza jurídica, fusiones, escisiones, cesión de activos, pasivos y contratos allegadas por los sujetos vigilados a la SNS, así como el reintegro de recursos del sector salud mediante revis</t>
  </si>
  <si>
    <t>ión de los documentos soportes, realización de visitas y verificación de información con fuentes externas e internas, con el propósito de mejorar el aseguramiento y la prestación de servicios de salud.</t>
  </si>
  <si>
    <t>Ajustar las ordenes de reintegro de recursos, acorde con los cambios normativos y de estructura de la Superintendencia,  antes de la ley 1949 de 2019</t>
  </si>
  <si>
    <t>Número de ordenes de reintegro tramitadas con normatividad adecuada allegadas a la superintendencia antes de la ley 1949 de 2019</t>
  </si>
  <si>
    <t xml:space="preserve"> Número de órdenes de reintegro pendientes por expedir</t>
  </si>
  <si>
    <t>Este indicador mide los números de ordenes de reintegro tramitadas allegadas a la superintendencia.</t>
  </si>
  <si>
    <t>SU05</t>
  </si>
  <si>
    <t>Porcentaje de recursos de reposición, contra las órdenes de reintegro expedidas por la superintendencia, tramitados mediante actos administrativos.</t>
  </si>
  <si>
    <t>Apoyar la gestión de actos administrativos (Resolución de Incorporación de pruebas y resolución que resuelve recursos de reposición), relacionados con el reintegro de recursos.</t>
  </si>
  <si>
    <t>Número de actos administrativos tramitados  por ocasión de recursos de reposición</t>
  </si>
  <si>
    <t xml:space="preserve"> Número de recursos de reposición interpuestos</t>
  </si>
  <si>
    <t>Este indicador mide el numero de recursos de reposición, contra ordenes de reintegro tramitados a superintendencia.</t>
  </si>
  <si>
    <t>SU04</t>
  </si>
  <si>
    <t>Proyectos de creación de Documentos y/o propuestas de ajuste de éstos.</t>
  </si>
  <si>
    <t>Realizar proyectos de procesos, procedimientos, guías o cualquier otro tipo de documento similar y/o realizar propuestas de ajustes a los existentes</t>
  </si>
  <si>
    <t>Número de procesos, procedimientos, guías u otros documentos proyectados y/o con propuesta de ajuste</t>
  </si>
  <si>
    <t>Este indicador mide el numero de procesos, procedimientos y guias de los documentos proyectados.</t>
  </si>
  <si>
    <t>SU03</t>
  </si>
  <si>
    <t>Mesas Técnicas realizadas en las que se imparte capacitación</t>
  </si>
  <si>
    <t>Realizar Capacitación y Asistencia Técnica en Inspección y Vigilancia a Entidades Territoriales con respecto a su competencia</t>
  </si>
  <si>
    <t>Número de mesas técnicas realizadas en las que se imparte capacitación</t>
  </si>
  <si>
    <t>Este indicador mide el numero de mesas tecnicas realizadas en las capacitaciones.</t>
  </si>
  <si>
    <t>SU06</t>
  </si>
  <si>
    <t>Mesas técnicas con entidades sujetas de Inspección y Vigilancia</t>
  </si>
  <si>
    <t>Desarrollar mesas Técnicas con las entidades sujetas de Inspección y Vigilancia.</t>
  </si>
  <si>
    <t>Número de Mesas técnicas con entidades sujetas de Inspección y Vigilancia</t>
  </si>
  <si>
    <t>Este indicador mide el numero de mesas tecnicas realizadas con entidades sujetas a inspeccion y vigilancia.</t>
  </si>
  <si>
    <t>SU15</t>
  </si>
  <si>
    <t>Porcentaje de PQRDS finalizadas,  presentadas por los vigilados y grupos de interés.</t>
  </si>
  <si>
    <t>Tramitar las Peticiones, Quejas, Reclamos, Denuncias y Solicitudes-PQRDS presentadas por los vigilados y grupos de interés.</t>
  </si>
  <si>
    <t>Suma total de  PQRDS finalizadas presentadas por los vigilados y grupos de interés</t>
  </si>
  <si>
    <t xml:space="preserve"> Suma total de PQRDS presentadas por los vigilados y grupos de interés</t>
  </si>
  <si>
    <t xml:space="preserve">Este indicador mide el número de PQRDS presentadas por los sujetos vigilados y estamentos externos y tramitadas por la Delegada  </t>
  </si>
  <si>
    <t>SU01</t>
  </si>
  <si>
    <t xml:space="preserve">80%
</t>
  </si>
  <si>
    <t>[80%, 100%]</t>
  </si>
  <si>
    <t>[70%, 80%)</t>
  </si>
  <si>
    <t>[0%, 70%)</t>
  </si>
  <si>
    <t xml:space="preserve">
Delegatura Prestadores de Servicios en Salud
</t>
  </si>
  <si>
    <t>Informes elaborados respecto de la oportunidad y calidad en el reporte de información de los sujetos vigilados obligados a reportar información según la Circular Única y sus modificatorias</t>
  </si>
  <si>
    <t>Verificar y analizar la calidad y oportunidad del reporte de información de los sujetos vigilados obligados a reportar.</t>
  </si>
  <si>
    <t>Número de Informes elaborados</t>
  </si>
  <si>
    <t>Este indicador mide el número de informes elaborados respecto de la oportunidad y calidad en el reporte de información de los prestadores de Servicios de salud priorizados por la delegada.</t>
  </si>
  <si>
    <t>SU07</t>
  </si>
  <si>
    <t>Porcentaje de solicitudes resueltas o en trámite.</t>
  </si>
  <si>
    <t>Resolver o gestionar las solicitudes de los vigilados en cuanto a la gestión de sus trámites.</t>
  </si>
  <si>
    <t>Número de solicitudes Resueltas o en gestión</t>
  </si>
  <si>
    <t xml:space="preserve"> Número de Solicitudes recibidas y acumuladas</t>
  </si>
  <si>
    <t xml:space="preserve">Este indicador mide el número de solicitudes resueltas y en tramite allegadas a la superintendencia. </t>
  </si>
  <si>
    <t>SU10_A</t>
  </si>
  <si>
    <t>Delegatura Entidades Aseguramiento en salud</t>
  </si>
  <si>
    <t>Tramitar las peticiones, quejas, reclamos, denuncias y solicitudes PQRDS presentadas por los vigilados y grupos de interes</t>
  </si>
  <si>
    <t>SU10_B</t>
  </si>
  <si>
    <t>Realizar mesas de apropiación y aplicabilidad del Sistema Integrado de Gestión al interior de la Dependencia.</t>
  </si>
  <si>
    <t>Número de mesas ejecutadas para la apropiación del Sistema Integrado de Gestión al interior de la Delegada</t>
  </si>
  <si>
    <t>Este indicador mide el número de mesas realizadas para la apropiación del Sistema Integrado de Gestión al interior de la delegada.</t>
  </si>
  <si>
    <t>SU09</t>
  </si>
  <si>
    <t>Entidades Territoriales clasificadas en nivel de desempeño bajo y muy bajo </t>
  </si>
  <si>
    <t>Realizar seguimiento a las entidades territoriales respecto del cumplimiento de sus funciones y competencias en la vigencia anterior.</t>
  </si>
  <si>
    <t>Número de Entidades Territoriales clasificadas en nivel de desempeño bajo y muy bajo</t>
  </si>
  <si>
    <t>Este indicador mide el numero de entidades territoriales clasificadas en desempeño bajo y muy bajo al cumplimiento de sus funciones y competencias.</t>
  </si>
  <si>
    <t>SU11</t>
  </si>
  <si>
    <t>Númerica </t>
  </si>
  <si>
    <t>Número de instrumentos de Inspección y Vigilancia generados.</t>
  </si>
  <si>
    <t>Generar instrumentos para mejorar acciones de Inspección y Vigilancia</t>
  </si>
  <si>
    <t>Número de instrumentos generados y/o ajustados</t>
  </si>
  <si>
    <t xml:space="preserve">Este indicador mide el número de instrumentos diseñados con el fin de mejoras las acciones de Inspección y Vigilancia  </t>
  </si>
  <si>
    <t>SU12</t>
  </si>
  <si>
    <t>Documentos revisados relacionados con la racionalización de trámites en cuanto a tiempos y flujos</t>
  </si>
  <si>
    <t>Revisar Documentos relacionados con la racionalización de trámites en cuanto a tiempos y flujos</t>
  </si>
  <si>
    <t xml:space="preserve">Número de documentos revisados </t>
  </si>
  <si>
    <t>Este indicador mide el número de documentos revisados relacionados con la racionalización de trámites en cuanto a tiempos y flujos</t>
  </si>
  <si>
    <t>SU13</t>
  </si>
  <si>
    <t xml:space="preserve">Delegatura Entidades Aseguramiento en salud.
</t>
  </si>
  <si>
    <t>Gestión de Tasa</t>
  </si>
  <si>
    <t>Porcentaje de solicitudes verificadas y tramitadas en la Dirección responsable de la Delegada de Supervisión Institucional</t>
  </si>
  <si>
    <t>Identificar los sujetos, liquidar la tasa y recaudar los recursos que financiarán las actividades de Inspección, Vigilancia y Control que ejerce la Superintendencia mediante el establecimiento y ejecución de los procedimientos del proceso, con el fin</t>
  </si>
  <si>
    <t>de garantizar los recursos para el cumplimiento y desarrollo de la función misional de la Superintendencia Nacional de Salud.</t>
  </si>
  <si>
    <t>Verificar información financiera disponible en la Entidad, que permita realizar la liquidación adicional</t>
  </si>
  <si>
    <t>Número de solicitudes verificadas y tramitadas durante el período evaluado en la Dirección responsable de la Delegada de Supervisión Institucional</t>
  </si>
  <si>
    <t>Número de solicitudes radicadas en el sistema de información que maneja la Entidad durante el período evaluado</t>
  </si>
  <si>
    <t>Este indicador mide el porcentanje  de solicitudes verificadas y tramitadas en la direccion respondable de la delegada de supervision institucional.</t>
  </si>
  <si>
    <t>TS08</t>
  </si>
  <si>
    <t>Evaluación Integral de Riesgos de Sujetos Vigilados</t>
  </si>
  <si>
    <t xml:space="preserve">Informes publicados de condiciones financieras y de solvencia </t>
  </si>
  <si>
    <t>Elaborar informes de seguimiento a los riesgos de los sujetos vigilados mediante la recopilación y análisis de la información, realización de auditorías en campo y la aplicación de metodologías e instrumentos de evaluación de riesgo con el fin de rea</t>
  </si>
  <si>
    <t>lizar seguimiento a las acciones de mitigación de los riesgos de los sujetos vigilados.</t>
  </si>
  <si>
    <t>Realizar la publicación de los informes  de evaluación de cumplimiento de las condiciones financieras y de solvencia de Empresas Promotoras de Salud - Empresas Promotoras de Salud Indígenas</t>
  </si>
  <si>
    <t xml:space="preserve">Número de informes publicados de condiciones financieras y de solvencia </t>
  </si>
  <si>
    <t>Este indicador mide número de informes realizados y publicados de condiciones financieras y de solvencia de las Empresas promotoras de Salud.</t>
  </si>
  <si>
    <t>RI07</t>
  </si>
  <si>
    <t>Departamentos con convocatoria de mesa flujo de recursos</t>
  </si>
  <si>
    <t>Realizar cobertura del territorio nacional a través del desarrollo de mesas de flujo de recursos y compromisos de pago relacionados entre Empresas Promotoras de Salud e Intituciones Prestadoras de Servicios.</t>
  </si>
  <si>
    <t>Número de Departamentos con convocatoria de mesa de flujo de recursos</t>
  </si>
  <si>
    <t>Este indicador mide número  de convocatoria de mesa de flujo de recursos.</t>
  </si>
  <si>
    <t>RI10</t>
  </si>
  <si>
    <t xml:space="preserve">Informes de alertas tempranas  a las EPS </t>
  </si>
  <si>
    <t>Realizar visitas y/o auditorias en el marco de la SBR con el proposito de identificar el nivel de exposición al riesgo en las Empresas Promotoras de Salud (EPS) frente a los riesgos de liquidez, crédito, mercado de capitales, operacional, riesgo de g</t>
  </si>
  <si>
    <t>rupo, reputacional, fallas de mercado y Sistema de Administración del Riesgo de Lavado de Activos y de la Financiación del Terrorismo (SARLAFT). De acuerdo con el avance en la implementación de las metodologías, expedición de las respectiva normativa</t>
  </si>
  <si>
    <t>y guías metodológicas para los vigilados priorizados.</t>
  </si>
  <si>
    <t xml:space="preserve">Número de informes de alertas tempranas </t>
  </si>
  <si>
    <t>Este indicador mide el número de informes realizados sobre alertas tempranas que identifican el nivel de exposición al riesgo.</t>
  </si>
  <si>
    <t>RI25_A</t>
  </si>
  <si>
    <t>Informes de alertas tempranas a las IPS</t>
  </si>
  <si>
    <t>Realizar visitas y/o auditorias en el marco de la SBR con el proposito de identificar el nivel de exposición al riesgo en las Intituciones Prestadoras de Servicios de Salud (IPS) frente a los riesgos de liquidez, crédito, mercado de capitales, operac</t>
  </si>
  <si>
    <t>ional, riesgo de grupo, reputacional, fallas de mercado y Sistema de Administración del Riesgo de Lavado de Activos y de la Financiación del Terrorismo (SARLAFT). De acuerdo con el avance en la implementación de las metodologías, expedición de las re</t>
  </si>
  <si>
    <t>spectiva normativa y guías metodológicas para los vigilados priorizados.</t>
  </si>
  <si>
    <t>RI25_B</t>
  </si>
  <si>
    <t>Informes de alertas tempranas a la Administradora de los Recursos del Sistema General de Seguridad Social en Salud (ADRES) y Entidades Territoriales de Salud (ETS)</t>
  </si>
  <si>
    <t>Realizar visitas y/o auditorias en el marco de la SBR con el proposito de identificar el nivel de exposición al riesgo en la Administradora de los Recursos del Sistema General de Seguridad Social en Salud (ADRES) y Entidades Territoriales de Salud (E</t>
  </si>
  <si>
    <t>TS) frente a los riesgos de liquidez, crédito, de capitales, operacional, reputacional, de mercado y Sistema de Administración del Riesgo de Lavado de Activos y de la Financiación del Terrorismo (SARLAFT). De acuerdo con el avance en la implementació</t>
  </si>
  <si>
    <t>n de las metodologías, expedición de las respectiva normativa y guías metodológicas para los vigilados priorizados.lados priorizados).</t>
  </si>
  <si>
    <t>Este indicador mide el número de informes realizados sobre alertas tempranas que identifican el nivel de exposición al riesgo de las administradoras de los recursos del sistemas general de seguridad social en salud.</t>
  </si>
  <si>
    <t>RI25_C</t>
  </si>
  <si>
    <t>Porcentaje de saneamiento de los recobros en los estados financieros</t>
  </si>
  <si>
    <t>Realizar seguimiento al proceso de saneamiento de los recobros NO UPC del regimen contributivo en los estados financieros en el marco del acuerdo de punto final.</t>
  </si>
  <si>
    <t>Valor de la sumatoria de los Saneamientos realizados en los Estados Financieros de los recobrantes en el marco del acuerdo de punto final</t>
  </si>
  <si>
    <t>Valor total de los Pagos aprobados y glosas definitivas, determinados por la Adres en el marco del acuerdo de punto final</t>
  </si>
  <si>
    <t>Este indicador mide el porcentaje de saneamiento de los recobros de los estados financieros.</t>
  </si>
  <si>
    <t>RI23</t>
  </si>
  <si>
    <t>Instrucciones contables</t>
  </si>
  <si>
    <t>Elaborar instrucciones contables de manera conjunta con órganos reguladores y normalizadores en el marco de la ley 1314 de 2009 y sus modificatorios.</t>
  </si>
  <si>
    <t>Número de instrucciones contables</t>
  </si>
  <si>
    <t>Este indicador mide el numero de instrucciones contables.</t>
  </si>
  <si>
    <t>RI24</t>
  </si>
  <si>
    <t>Conceptos técnicos respecto de las notas técnicas</t>
  </si>
  <si>
    <t>Elaborar conceptos técnicos respecto de las notas técnicas que respaldan el cálculo de las tarifas de los planes voluntarios de salud y/o de las reservas técnicas.</t>
  </si>
  <si>
    <t>Número de conceptos técnicos respecto de las notas técnicas elaborados</t>
  </si>
  <si>
    <t>Este indicador mide el numero de conceptos tecnicos de las notas tecnicas.</t>
  </si>
  <si>
    <t>RI08</t>
  </si>
  <si>
    <t>Visitas de evaluación de la gestión de riesgos  a los vigilados priorizados en el marco de la SBR</t>
  </si>
  <si>
    <t>Realizar visitas para la verificación de la gestión del riesgo en sujetos vigilados.</t>
  </si>
  <si>
    <t>Número de visitas de evaluación de la gestión de riesgos  a los vigilados priorizados en el marco de la SBR</t>
  </si>
  <si>
    <t>Este indicador mide el número de visitas de evaluacion de gestion de riesgos a los vigilados.</t>
  </si>
  <si>
    <t>RI09</t>
  </si>
  <si>
    <t>Insumos técnicos relacionado con riesgos actuariales</t>
  </si>
  <si>
    <t>Generar insumos técnicos para la operación e implementación del Modelo de Supervisión Basado en Riesgos en lo relacionado con riesgos actuariales.</t>
  </si>
  <si>
    <t>Número de insumos técnicos generados relacionado con riesgos actuariales</t>
  </si>
  <si>
    <t>Este indicador mide el número de insumos tecnicos con riesgos actuariales.</t>
  </si>
  <si>
    <t>RI26</t>
  </si>
  <si>
    <t>Cobertura de EPS del régimen contributivo y subsidido con evaluación de la gestión del riesgo en salud.</t>
  </si>
  <si>
    <t>Realizar la Evaluación de la Gestión del Riesgo en Salud de Entidades Promotoras de Salud (EPS) del régimen contributivo y subsidiado.</t>
  </si>
  <si>
    <t>Número de evaluaciones de la gestión del riesgo en salud de las Entidades Promotoras de Salud (EPS)</t>
  </si>
  <si>
    <t>Este indicador mide el numero  de evaluaciones de la gestion del riesgo en salud de las EPS.</t>
  </si>
  <si>
    <t>RI11</t>
  </si>
  <si>
    <t>Cumplimiento del seguimiento a las EPS según nivel de riesgo contenido en la evaluación</t>
  </si>
  <si>
    <t>Realizar el Seguimiento de la Gestión del Riesgo en Salud de Entidades Promotoras de Salud (EPS) del régimen contributivo y subsidiado.</t>
  </si>
  <si>
    <t>Número de seguimientos a la gestión del riesgo en salud, (según nivel de riesgo) de las Entidades Promotoras de Salud (EPS)</t>
  </si>
  <si>
    <t xml:space="preserve">Este indicador mide el numero  de seguimiento a las EPS en la gestion del riesgo en salud. </t>
  </si>
  <si>
    <t>RI12</t>
  </si>
  <si>
    <t>EPS con análisis de interaccíon de riesgo ( salud, Operativo, reputacional, de mercado)</t>
  </si>
  <si>
    <t>Elaborar análsis de interacción de riesgos (salud, Operativo, reputacional, de mercado) para EPS del régimen contributivo y EPS del régimen subsidiado.</t>
  </si>
  <si>
    <t>Número EPS con documento de análisis de interaccíon de riesgo</t>
  </si>
  <si>
    <t xml:space="preserve">Este indicador mide el numero  de a las EPS en la gestion del riesgo en salud. </t>
  </si>
  <si>
    <t>RI01</t>
  </si>
  <si>
    <t>Cobertura de EAPB de régimen Especial o Exceptuado, entidades adaptadas y EPS Indígenas con evaluación de la Gestión del Riesgo en Salud.</t>
  </si>
  <si>
    <t>Realizar la Evaluación de la Gestión del Riesgo en Salud de Entidades de régimen Especial o Exceptuado, entidades adaptadas y EPS Indígenas.</t>
  </si>
  <si>
    <t>Número de evaluaciones de la gestión del riesgo en salud de las EAPB de régimen especiales exceptuados y adaptados</t>
  </si>
  <si>
    <t>Este indicador mide el numero  de a las EPS en la gestion del riesgo en salud de la EAPB.</t>
  </si>
  <si>
    <t>RI02</t>
  </si>
  <si>
    <t>Cumplimiento del seguimiento a las EAPB de régimen Especial o Exceptuado, entidades adaptadas y EPS Indígenas según nivel de riesgo obtenido en la evaluación</t>
  </si>
  <si>
    <t>Realizar el Seguimiento de la Gestión del Riesgo en Salud de Entidades de régimen Especial o Exceptuado, entidades adaptadas y EPS Indígenas.</t>
  </si>
  <si>
    <t>Número de seguimientos a la gestión del riesgo en salud, (según nivel de riesgo) de las EAPB de régimen Especial o Exceptuado, entidades adaptadas y EPS Indígenas</t>
  </si>
  <si>
    <t>Este indicador mide el numero  de seguimiento a las EAPB  en la gestion del riesgo en salud de la EAPB.</t>
  </si>
  <si>
    <t>RI03</t>
  </si>
  <si>
    <t>Cumplimiento de la evaluación de la Gestión del Riesgo en Salud de las  Entidades Territoriales de Salud (ET)</t>
  </si>
  <si>
    <t>Realizar la Evaluación de la Gestión del Riesgo en Salud Entidades Territoriales</t>
  </si>
  <si>
    <t>Número de evaluaciones de la Gestión del Riesgo en Salud de las  Entidades Territoriales de Salud (ET)</t>
  </si>
  <si>
    <t>El indicador mide el cumplimiento de la evaluación de la Gestión del Riesgo en Salud de las  Entidades Territoriales de Salud (ET)</t>
  </si>
  <si>
    <t>RI04</t>
  </si>
  <si>
    <t xml:space="preserve">Seguimiento a la gestión del riesgo en salud de las Entidades territoriales (Departamentales, Distritos especiales y municipos categoría 1 y 2) en nivel de riesgo alto </t>
  </si>
  <si>
    <t>Realizar el Seguimiento a la Gestión del Riesgo en Salud Entidades Territoriales</t>
  </si>
  <si>
    <t>Número de seguimientos a la gestión del riesgo en salud, (según nivel de riesgo) de las ET</t>
  </si>
  <si>
    <t xml:space="preserve">El indicador mide Seguimiento a la gestión del riesgo en salud de las Entidades territoriales en nivel de riesgo alto </t>
  </si>
  <si>
    <t>RI05</t>
  </si>
  <si>
    <t>Porcentaje de avance en la evaluación de la gestión del riesgo en salud de Prestadores de Servicios de Salud.</t>
  </si>
  <si>
    <t>Realizar la Evaluación de la Gestión del Riesgo en Salud a Prestadores de servicios de salud</t>
  </si>
  <si>
    <t>Número de actividades ejecutadas</t>
  </si>
  <si>
    <t>Número de actividades programadas en la evaluación de la gestión del riesgo en salud de Prestadores de Servicios de Salud</t>
  </si>
  <si>
    <t>El indicador mide el porcentaje de avance en la evaluación de la gestión del riesgo en salud de Prestadores de Servicios de Salud.</t>
  </si>
  <si>
    <t>RI06</t>
  </si>
  <si>
    <t>Delegatura para Prestadores de Servicios de Salud / Dirección de Inspección y Vigilancia para P.S.S</t>
  </si>
  <si>
    <t>Porcentaje de EPS clasificadas en niveles de riesgo Alto y Medio Alto</t>
  </si>
  <si>
    <t>Identificar las EPS de régimen subsidiado y contributivo que se encuentren en alto riesgo en salud.</t>
  </si>
  <si>
    <t>Número de EPS con nivel de riesgo en salud ALTO y MEDIO ALTO, desagregado por régimen (contributivo y subsidiado)</t>
  </si>
  <si>
    <t>Número total de EPS incluidas en la estimación del nivel de riesgo en salud, desagregado por régimen (contributivo y subsidiado).</t>
  </si>
  <si>
    <t>Este indicador mide el numero de EPS clasificadas en niveles de riesgo Alto y Medio Alto</t>
  </si>
  <si>
    <t>RI13</t>
  </si>
  <si>
    <t>Porcentaje de entidades territoriales clasificadas por riesgo en salud en alto y medio alto</t>
  </si>
  <si>
    <t>Identificar  a las entidades territoriales en riesgos de salud alto.</t>
  </si>
  <si>
    <t>Número de entidades territoriales de salud con nivel de riesgo en salud ALTO y MEDIO ALTO</t>
  </si>
  <si>
    <t>Número total de entidades territoriales de salud incluidas en la estimación del nivel de riesgo en salud</t>
  </si>
  <si>
    <t>Este indicador mide el número de entidades territoriales clasificadas por riesgo en salud en alto y medio alto</t>
  </si>
  <si>
    <t>RI14</t>
  </si>
  <si>
    <t>Porcentaje de EPS con incumplimiento del indicador de Patrimonio Adecuado</t>
  </si>
  <si>
    <t>Realizar seguimiento al cumplimiento de indicador de Patrimonio Adecuado</t>
  </si>
  <si>
    <t>Número de EPS con incumplimiento del indicador de Patrimonio Adecuado</t>
  </si>
  <si>
    <t>Número de EPS a las que les aplica las condiciones del Decreto 780 de 2016</t>
  </si>
  <si>
    <t>El indicador mide el seguimiento al cumplimiento de indicador de Patrimonio Adecuado de las EPS.</t>
  </si>
  <si>
    <t>RI15</t>
  </si>
  <si>
    <t>Delegatura para Entidades de Aseguramiento en Salud</t>
  </si>
  <si>
    <t>Visitas de calibración  al Seguimiento a la Gestión del Riesgo en Salud a Prestadores de servicios de salud</t>
  </si>
  <si>
    <t>Realizar visitas de calibración al Seguimiento a la Gestión del Riesgo en Salud a Prestadores de servicios de salud</t>
  </si>
  <si>
    <t>Número de visitas de calibración al Seguimiento a la Gestión del Riesgo en Salud a Prestadores de servicios de salud</t>
  </si>
  <si>
    <t>El indicador mide las visitas de calibración  al Seguimiento a la Gestión del Riesgo en Salud a Prestadores de servicios de salud</t>
  </si>
  <si>
    <t>RI16</t>
  </si>
  <si>
    <t>Gestión De La Participación Ciudadana En Las Instituciones Del Sistema General De Seguridad Social En Salud</t>
  </si>
  <si>
    <t>Reuniones de difusión de  la carta de deberes  y derechos con la población indígena Embera</t>
  </si>
  <si>
    <t>Desarrollar y liderar estrategias de promoción de la participación ciudadana, protección al usuario y del ejercicio del control social en el Sistema General de Seguridad Social en Salud, incluidos los regímenes especiales y excepcionales en salud, co</t>
  </si>
  <si>
    <t>ntribuyendo al fortalecimiento de la participación ciudadana y los grupos de control social en el sector salud, así como verificar el cumplimiento de la normatividad vigente en materia de participación ciudadana por parte de los sujetos vigilados.</t>
  </si>
  <si>
    <t>Difundir carta de derechos y deberes traducidos a lenguas indígenas ( Embera - Katio - Chami - Siapidara - Dobida)</t>
  </si>
  <si>
    <t>Número de reuniones  en donde se difunde la carta deberes y derechos en salud realizadas, traducida en lengua indígena</t>
  </si>
  <si>
    <t>Este indicador mide el número de reuniones realizadas  donde se difunde la carta deberes y derechos en salud traducidas a lenguas indígenas</t>
  </si>
  <si>
    <t>CS06</t>
  </si>
  <si>
    <t xml:space="preserve">Documento digital (texto o registro sonoro, visual o audiovisual), con la traducción de documento institucional de la Superintendencia Nacional de Salud en lengua de señas colombiana. </t>
  </si>
  <si>
    <t>Construir herramientas de acceso a los bienes y servicios del SGSSS para la población vulnerable</t>
  </si>
  <si>
    <t>Número productos entregados en los plazos definidos en el Cronograma</t>
  </si>
  <si>
    <t>Número total de productos programados para el periodo</t>
  </si>
  <si>
    <t>El indicador mide la realización de un Documento digital (texto o registro sonoro, visual o audiovisual), con la traducción de documento institucional de la Superintendencia Nacional de Salud en lengua de señas colombiana.</t>
  </si>
  <si>
    <t>CS10</t>
  </si>
  <si>
    <t xml:space="preserve">Personas que asistieron a los eventos de participación ciudadana y promoción de derechos y deberes. </t>
  </si>
  <si>
    <t>Incrementar el número de asistentes a los eventos de participación ciudadana y promoción de derechos y deberes.</t>
  </si>
  <si>
    <t>Núm de usuarios capacitados en derechos y deberes en salud y mecanismos de participación ciudadana para fortalecer el empoderamiento de la comunidad y la conformación de asoc de usuarios y veedurías ciudadanas focalizadas de manera diferencial</t>
  </si>
  <si>
    <t>Este indicador mide el número de personas que asistieron a los eventos de participación ciudadana y promoción de derechos y deberes. Realizados por la dirección de participación ciudadana</t>
  </si>
  <si>
    <t>CS02</t>
  </si>
  <si>
    <t>Porcentaje de EAPB, ESE e IPS de naturaleza pública que reportan fecha de la realización de audiencia pública de rendición de cuentas, según circular única.</t>
  </si>
  <si>
    <t>Realizar acciones de inspección y vigilancia a  las EAPB, ESE e IPS de naturaleza pública del cumplimiento de la Circular 008/2018 respecto del reporte de la fecha de audiencia pública de rendición de cuentas conforme la metodología definida por la O</t>
  </si>
  <si>
    <t>ficina de Metodologías y Análisis de Riesgos</t>
  </si>
  <si>
    <t>Número de requerimientos a EAPB, ESE e IPS públicas, que no reportaron fecha de audiencia pública para rendición de cuentas</t>
  </si>
  <si>
    <t>Número de EAPB, ESE e IPS públicas que no reportaron fecha de audiencia pública para rendición de cuentas, según la aplicación de la metodología IV</t>
  </si>
  <si>
    <t>El indicador mide a las EAPB, ESE e IPS de naturaleza pública que reportan fecha de la realización de audiencia pública de rendición de cuentas, según circular única</t>
  </si>
  <si>
    <t>CS08</t>
  </si>
  <si>
    <t>Gestión de Atención  al Usuario del Sistema General de Seguridad Social en Salud - SGSSS</t>
  </si>
  <si>
    <t>Porcentaje de cumplimiento del cronograma definido en la  medición de la calidad a los actores</t>
  </si>
  <si>
    <t>Elaborar respuestas a derechos de petición de la entidad, gestionar las quejas, reclamos, denuncias, y solicitudes de información, mediante análisis, clasificación, interpretación y aplicación de acciones como medidas cautelares y la metodología de e</t>
  </si>
  <si>
    <t>valuación de desempeño de las EPS en la atención al Usuario; y el envío de respuestas a las partes interesadas conforme a la ley, para brindar al ciudadano un servicio de calidad y satisfacer eficientemente sus necesidades y requerimientos.</t>
  </si>
  <si>
    <t>Aplicar instrumentos de medición de la calidad a los actores del Sistema General de Seguridad Social en Salud-SGSSS</t>
  </si>
  <si>
    <t>Número de actividades desarrolladas</t>
  </si>
  <si>
    <t>Número total de actividades programados para el periodo</t>
  </si>
  <si>
    <t xml:space="preserve">Este indicador mide las actvidades que se realizan para la Aplicación de instrumentos de medición de la calidad a los actores del Sistema General de Seguridad Social en Salud-SGSSS </t>
  </si>
  <si>
    <t>AU07</t>
  </si>
  <si>
    <t xml:space="preserve">Porcentaje promedio de respuestas con calificación favorable del instrumento de medición aplicado. </t>
  </si>
  <si>
    <t>Aplicar instrumento de medición de la calidad en protocolos de atención telefónica y/o canal personalizado</t>
  </si>
  <si>
    <t>Total de respuestas del instrumento de medición aplicado</t>
  </si>
  <si>
    <t>Este indicador mide el promedio de respuestas con calificación favorable de los instrumentos de medición aplicados en protocolos de atención a los usuarios.</t>
  </si>
  <si>
    <t>AU03</t>
  </si>
  <si>
    <t>Porcentaje de PQRD de EPS tramitadas, gestionadas y evaluadas en la metodología de evaluación de desempeño.</t>
  </si>
  <si>
    <t>Tramitar, gestionar y evaluar a través de la Metodología de Evaluación de desempeño las PQRD recibidas contra las EPS.</t>
  </si>
  <si>
    <t>Número de PQRD de EPS tramitadas, gestionadas y evaluadas en la metodología de evaluación de desempeño en el periodo</t>
  </si>
  <si>
    <t>Número de PQRD recibidas y PQRD de EPS reiteradas recibidas que se deben enviar a la metodología de evaluación de desempeño en el periodo</t>
  </si>
  <si>
    <t>Este indicador mide el porcentaje de PQRD tramitadas, gestionadas y evaluadas en la metodología de evaluación de desempeño.</t>
  </si>
  <si>
    <t>AU01</t>
  </si>
  <si>
    <t xml:space="preserve">Visitas de inspección a los  vigilados relacionadas a Protección al Usuario </t>
  </si>
  <si>
    <t>Realizar visitas de inspección a los  vigilados relacionadas a Protección al Usuario</t>
  </si>
  <si>
    <t>Número de visitas de inspección a los  vigilados</t>
  </si>
  <si>
    <t xml:space="preserve">Este indicador mide el número de visitas de inspección a los  vigilados, el marco del cumplimiento del Sistema de Información de Atención al Usuario  SIAU </t>
  </si>
  <si>
    <t>AI11</t>
  </si>
  <si>
    <t xml:space="preserve">Porcentaje de PQRD de riesgo vital gestionadas a  través del Grupo Soluciones Inmediatas en Salud - SIS                                                           </t>
  </si>
  <si>
    <t>Gestionar a los usuarios del Sistema General de Seguridad Social en Salud-SGSSS, las solicitudes de soluciones inmediatas recibidas.</t>
  </si>
  <si>
    <t>Número de PQRD con riesgo de vida gestionadas en el trimestre</t>
  </si>
  <si>
    <t>Número de PQRD con riesgo de vida recibidas en el trimestre</t>
  </si>
  <si>
    <t>Este indicador mide el número de PQRD resueltas clasificadas como solución inmediatas en salud SIS</t>
  </si>
  <si>
    <t>AU05</t>
  </si>
  <si>
    <t xml:space="preserve"> PQR recibidas  </t>
  </si>
  <si>
    <t>Responder a los usuarios del Sistema General de Seguridad Social en Salud-SGSSS, las PQRD recibidas.</t>
  </si>
  <si>
    <t>Cuenta del número de PQR recibidas  en el periodo</t>
  </si>
  <si>
    <t>Este indicador mide el número de PQRD realizadas por los usuarios del SGSSS recibidas  en los diferentes canales de la entidad.</t>
  </si>
  <si>
    <t>AU04</t>
  </si>
  <si>
    <t>Presencia de la Supersalud a través de puntos de atención al usuario en todos departamentos del país</t>
  </si>
  <si>
    <t>Hacer presencia para la atención al usuario a traves de los puntos de atención en los departamentos del país.</t>
  </si>
  <si>
    <t>Número de departamentos con punto de atención al usuario presencial.</t>
  </si>
  <si>
    <t>Este indicador mide el número de puntos de atención presencial para recepción de PQRD en departamentos del país existentes</t>
  </si>
  <si>
    <t>AU06</t>
  </si>
  <si>
    <t>Gestión del Procedimiento Administrativo</t>
  </si>
  <si>
    <t>Porcentaje de solicitudes de investigación gestionadas</t>
  </si>
  <si>
    <t>Analizar situaciones de presunto incumplimiento de las normas del Sistema General de Seguridad Social en Salud mediante el desarrollo del procedimiento administrativo establecido en la ley, con el propósito de sancionar las infracciones</t>
  </si>
  <si>
    <t>Gestionar  las solicitudes de investigación  (aperturas, averiguaciones preliminares, informes de improcedencia y traslados por competencia)</t>
  </si>
  <si>
    <t>Número de solicitudes de investigación recibidas en el semestre de referencia que hayan sido objeto de acto administrativo de la etapa preliminar dentro de tal semestre y el siguiente</t>
  </si>
  <si>
    <t>Número de solicitudes recibidas en el semestre de referencia</t>
  </si>
  <si>
    <t>Este indicador mide la gestión de solicitudes de investigación administrativas allegadas a la delegada</t>
  </si>
  <si>
    <t>PA11</t>
  </si>
  <si>
    <t>Porcentaje de investigaciones decididas</t>
  </si>
  <si>
    <t>Gestionar con decisiones (sanción, cierre y archivo y caducidad)  las aperturas de investigación administrativa</t>
  </si>
  <si>
    <t>Número de investigaciones iniciadas en el semestre de referencia que hayan sido objeto de decisión dentro de tal semestre y los dos siguientes</t>
  </si>
  <si>
    <t xml:space="preserve"> Número de investigaciones iniciadas en el semestre de referencia</t>
  </si>
  <si>
    <t xml:space="preserve">Este indicador mide la gestión de gestión de procesos rezagados, decisiones (sanción, cierre y archivo y caducidad)  las aperturas de investigación administrativa </t>
  </si>
  <si>
    <t>PA12</t>
  </si>
  <si>
    <t>Porcentaje de Cumplimiento de las condiciones mínimas que deben reunir las solicitudes de investigación</t>
  </si>
  <si>
    <t>Determinar qué porcentaje de las solicitudes de investigación fue aceptado para estudio de la delegada sin efectuar devolución</t>
  </si>
  <si>
    <t>Número de solicitudes de investigación recibidas en el semestre de referencia - Número de solicitudes objeto de devolución en el semestre de referencia</t>
  </si>
  <si>
    <t xml:space="preserve"> Número de solicitudes de investigación recibidas en el semestre de referencia</t>
  </si>
  <si>
    <t>Este indicador sirve para determinar qué porcentaje de las solicitudes de investigación fue aceptado para estudio de la delegada sin efectuar devolución</t>
  </si>
  <si>
    <t>PA14</t>
  </si>
  <si>
    <t>Efectividad jurídica de las acciones de Inspección y Vigilancia en relación con el ejercicio de la función de control</t>
  </si>
  <si>
    <t>Determinar qué porcentaje de las solicitudes de investigación sirvió de fundamento para la apertura de procesos administrativos sancionatorios, excluyéndose aquellas objeto informe de improcedencia</t>
  </si>
  <si>
    <t>Número de solicitudes de investigación recibidas en el semestre de referencia - Número de solicitudes recibidas en el semestre de referencia respecto de las cuales se emitió informe de improcedencia</t>
  </si>
  <si>
    <t>Este indicador sirve para determinar qué porcentaje de las solicitudes de investigación sirvió de fundamento para la apertura de procesos administrativos sancionatorios, excluyéndose aquellas objeto informe de improcedencia</t>
  </si>
  <si>
    <t>PA15</t>
  </si>
  <si>
    <t>Porcentaje de recursos y revocatorias directas resueltos contra las decisiones tomadas por la entidad en los procesos administrativos recibidos.</t>
  </si>
  <si>
    <t>Gestionar  los recursos y revocatorias directas presentados contra las decisiones tomadas por la entidad en los procesos administrativos recibidos en el periodo dentro del termino de Ley.</t>
  </si>
  <si>
    <t>Recursos y revocatorias resueltos durante el presente semestre</t>
  </si>
  <si>
    <t xml:space="preserve"> recursos y revocatorias presentados en el semestre anterior pendientes de resolver</t>
  </si>
  <si>
    <t>Este indicador mide los recursos y revocatorias directas resueltos contra las decisiones tomadas por la entidad en los procesos administrativos recibidos.</t>
  </si>
  <si>
    <t>PA04</t>
  </si>
  <si>
    <t xml:space="preserve">Mesas de concertación entre contratistas y coordinadores </t>
  </si>
  <si>
    <t>Realizar mesas de trabajo entre contratistas y coordinadores para unificar criterios de ejecución del contrato</t>
  </si>
  <si>
    <t>Número de mesas de concertación entre contratistas y coordinadores realizadas</t>
  </si>
  <si>
    <t>Este indicador mide el número de mesas de concertación realizadas entre contratistas y coordinadores con el fin de optimizar los procesos internos de la Delgada.</t>
  </si>
  <si>
    <t>PA06</t>
  </si>
  <si>
    <t>Mesas de trabajo con las  dependencias que aportan insumos para la investigación administrativa</t>
  </si>
  <si>
    <t>Realizar de forma permanente mesas técnico jurídicas con las dependencias que aportan insumos para la investigación administrativa para socializar la Circular 04 de 2018 y demás aspectos relacionados con la política sancionatoria de la entidad  y la</t>
  </si>
  <si>
    <t>calidad de los casos trasladados a la Delegada</t>
  </si>
  <si>
    <t>Número de mesas de trabajo con las  dependencias que aportan insumos para la investigación administrativa realizadas</t>
  </si>
  <si>
    <t>Este indicador mide el numero de mesas de trabajo con las  dependencias que aportan insumos para la apertura de investigación administrativa</t>
  </si>
  <si>
    <t>PA13</t>
  </si>
  <si>
    <t>Adopción y Seguimiento de Acciones y Medidas Especiales</t>
  </si>
  <si>
    <t>Porcentaje de EAPB en marcha con medida adoptada que evidencian reporte  y seguimiento del equipo técnico de la Superintendencia</t>
  </si>
  <si>
    <t>Adoptar acciones y medidas especiales mediante la identificación de las situaciones críticas o irregulares que se estén presentando en los actores del SGSSS, la determinación de los correctivos a implementar, así como su ejecución y seguimiento, con</t>
  </si>
  <si>
    <t>el propósito de lograr la adecuada prestación de los servicios de salud y la protección de los derechos de los usuarios.</t>
  </si>
  <si>
    <t>Realizar seguimiento a las EAPB a las entidades bajo acción o medida especial, y a la gestión de los agentes interventores, liquidadores y contralores designados por la Superintendencia Nacional de Salud.</t>
  </si>
  <si>
    <t>Número de EAPB en marcha con medida adoptada que evidencian reporte  y seguimiento del equipo técnico de la Superintendencia</t>
  </si>
  <si>
    <t>Numero total de EAPB en marcha con medida adoptada por la Superintendencia</t>
  </si>
  <si>
    <t>Este indicador mide a las  EAPB en marcha con medida adoptada que evidencian reporte oportuno en la herramienta de seguimiento y monitoreo de las medidas especiales</t>
  </si>
  <si>
    <t>ME01</t>
  </si>
  <si>
    <t>Delegatura para Entidades en Aseguramiento en Salud
 (Dirección de Medidas Especiales para EPS y Entidades Adaptadas)</t>
  </si>
  <si>
    <t>Visitas  realizadas a las EAPB bajo acción o medida especial</t>
  </si>
  <si>
    <t>Realizar seguimiento a las entidades bajo acción o medida especial, y a la gestión de los agentes interventores, liquidadores y contralores designados por la Superintendencia Nacional de Salud a través de auditorias o visitas.</t>
  </si>
  <si>
    <t>Número de visitas generadas por la adopción, seguimiento y monitoreo a las EAPB bajo medida especial en el periodo</t>
  </si>
  <si>
    <t>Este indicador mide el número de visitas  realizadas a las entidades bajo acción o medida especial y a la gestión que realizan los agentes interventores, liquidadores y controladores.</t>
  </si>
  <si>
    <t>AI05</t>
  </si>
  <si>
    <t xml:space="preserve">Numérica </t>
  </si>
  <si>
    <t>Documentos de análisis consolidado del avance de las medidas adoptadas a EAPB al Comité de Medidas Especiales</t>
  </si>
  <si>
    <t>Realizar seguimiento a las entidades bajo acción o medida especial, y a la gestión de los agentes interventores, liquidadores y contralores designados por la Superintendencia Nacional de Salud.</t>
  </si>
  <si>
    <t>Número de documentos radicados al Comité de Medidas Especiales</t>
  </si>
  <si>
    <t>Este indicador mide el número de  documentos presentados al Comité de Medidas Especiales resultado del seguimiento realizado a las entidades que se encuentran bajo alguna acción o medida especial.</t>
  </si>
  <si>
    <t>ME04</t>
  </si>
  <si>
    <t>EAPB con medida especial preventiva</t>
  </si>
  <si>
    <t>Ejercer el control a través de medidas preventivas de la toma de posesión, para garantizar el aseguramiento y la prestación de servicio de salud a los usuarios con calidad.</t>
  </si>
  <si>
    <t>Número de EAPB con medida especial preventiva en el periodo</t>
  </si>
  <si>
    <t>Este indicador mide el número de medidas especiales adoptadas con el fin de garantizar la prestación de servicios de salud.</t>
  </si>
  <si>
    <t>ME10</t>
  </si>
  <si>
    <t xml:space="preserve">Eventos de difusión, socialización y capacitación realizados en relación con las acciones y medidas especiales adoptadas a EAPB de la Superintendencia Nacional de Salud </t>
  </si>
  <si>
    <t>Realizar eventos de difusión,  socialización y capacitación,  relacionados con las competencias de la Delegada para las Medidas Especiales del Sector Salud.</t>
  </si>
  <si>
    <t xml:space="preserve">Este indicador mide el número de eventos de difusión, socialización y capacitación, en relación con las acciones y medidas especiales de la Superintendencia Nacional de Salud realizados </t>
  </si>
  <si>
    <t>ME14</t>
  </si>
  <si>
    <t>Delegatura para Entidades en Aseguramiento en Salud</t>
  </si>
  <si>
    <t>Actualizaciones  a la información publicada en formato datos abiertos,   sobre las EAPB  sujetas a Medidas Especiales.</t>
  </si>
  <si>
    <t>Publicar y actualizar mensualmente en el sitio web institucional, información en formato datos abiertos sobre las entidades que son objeto de alguna acción o medida especial por parte de la Superintendencia, que se encuentran en liquidación voluntari</t>
  </si>
  <si>
    <t>a o  adelantan Acuerdos de Reestructuración de Pasivos</t>
  </si>
  <si>
    <t>Número de actualizaciones realizadas a la información publicada en formato datos abiertos,  sobre las  EAPB sujetas a Medidas Especiales</t>
  </si>
  <si>
    <t>Indicador mide núm de actualizaciones realizadas de la inf publicada en el sitio web de la entidad sobre las entidades EAPB que son objeto de alguna acción o medida especial por parte de la SNS cumpliendo lineamientos de datos abiertos.</t>
  </si>
  <si>
    <t>ME17</t>
  </si>
  <si>
    <t>Este indicador mide núm de actualizaciones realizadas de la información publicada en el sitio web de la entidad sobre las entidades EAPB que son objeto de alguna acción o medida especial por parte de la Superintendencia cumpliendo lineamientos de DA.</t>
  </si>
  <si>
    <t>Porcentaje de PSS en marcha con medida adoptada que evidencian reporte  y seguimiento del equipo técnico de la Superintendencia</t>
  </si>
  <si>
    <t>Realizar seguimiento  a las PSS a las entidades bajo acción o medida especial, y a la gestión de los agentes interventores, liquidadores y contralores designados por la Superintendencia Nacional de Salud</t>
  </si>
  <si>
    <t>Número de PSS en marcha con medida adoptada que evidencian reporte  y seguimiento del equipo técnico de la Superintendencia</t>
  </si>
  <si>
    <t>Numero total de PSS en marcha con medida adoptada por la Superintendencia</t>
  </si>
  <si>
    <t>Este indicador mide a las  PSS en marcha con medida adoptada que evidencian reporte oportuno en la herramienta de seguimiento y monitoreo de las medidas especiales</t>
  </si>
  <si>
    <t>ME02</t>
  </si>
  <si>
    <t>Delegatura para Prestadores de Servicios en Salud (Dirección de Medidas Especiales para P.S.S)</t>
  </si>
  <si>
    <t>Visitas  realizadas a las PSS bajo acción o medida especial</t>
  </si>
  <si>
    <t>Número de  visitas generadas por la adopción, seguimiento y monitoreo a las PSS  en el periodo</t>
  </si>
  <si>
    <t>Este indicador mide el número de visitas  realizadas a las PSS bajo acción o medida especial</t>
  </si>
  <si>
    <t>AI06</t>
  </si>
  <si>
    <t>Documentos de análisis consolidado del avance de las medidas adoptadas a PSS al Comité de Medidas Especiales</t>
  </si>
  <si>
    <t>Número de documentos radicados al Comité de Medidas Especiales de acuerdo al análisis de avance</t>
  </si>
  <si>
    <t>ME05</t>
  </si>
  <si>
    <t>Medidas especiales adoptadas a EAPB y PSS</t>
  </si>
  <si>
    <t>Realizar las medidas, en materia de control que se requieran, para garantizar el aseguramiento y la prestación de servicio de salud a los usuarios con calidad.</t>
  </si>
  <si>
    <t>Número de medidas especiales adoptadas a EAPB y PSS que se encontraban sin medida en el periodo</t>
  </si>
  <si>
    <t>Este indicador mide el número de PSS medidas especiales adoptadas con el fin de garantizar la prestación de servicios de salud.</t>
  </si>
  <si>
    <t>ME07</t>
  </si>
  <si>
    <t>Desecalonamiento (incluyendo levantamiento de la medidas) de medidas adoptadas a EAPB y PSS</t>
  </si>
  <si>
    <t>Número de EAPB  y PSS con desescalonamiento de la medida especial adoptada durante el periodo</t>
  </si>
  <si>
    <t>Este indicador mide el número de EAPB  y PSS con desescalonamiento de la medida especial adoptada durante el periodo</t>
  </si>
  <si>
    <t>ME11</t>
  </si>
  <si>
    <t xml:space="preserve">Eventos de difusión, socialización y capacitación realizados en relación con las acciones y medidas especiales adoptadas a PSS de la Superintendencia Nacional de Salud </t>
  </si>
  <si>
    <t>ME15</t>
  </si>
  <si>
    <t>Actualizaciones  a la información publicada en formato datos abiertos,   sobre los PSS  sujetos a Medidas Especiales.</t>
  </si>
  <si>
    <t>Número de actualizaciones realizadas a la información publicada en formato datos abiertos,  sobre los PSS  sujetos a Medidas Especiales</t>
  </si>
  <si>
    <t>Ind mide núm de actualizaciones realizadas de la información publicada en el sitio web de  sobre las entidades PSSS que son objeto de alguna acción o medida especial por parte de la SNS cumpliendo lineamientos de datos abiertos.</t>
  </si>
  <si>
    <t>ME18</t>
  </si>
  <si>
    <t>Delegatura para Prestadores  de Servicios de Salud
 (Dirección de Medidas Especiales para P.S.S)</t>
  </si>
  <si>
    <t>Este ind mide número de actualizaciones realizadas de la información publicada en el sitio web de  sobre las entidades PSSS que son objeto de alguna acción o medida especial por parte de la Superintendencia cumpliendo lineamientos de datos abiertos.</t>
  </si>
  <si>
    <t>Evaluación y Aprobación de Acuerdos de Reestructuración de Pasivos</t>
  </si>
  <si>
    <t>Porcentaje  de solicitudes de acuerdos de restructuración de pasivos promovidos</t>
  </si>
  <si>
    <t>Elaborar el concepto sobre la aceptación o rechazo de las solicitudes de promoción de Acuerdos de Reestructuración de Pasivos presentadas, mediante la evaluación de los requisitos establecidos en la norma, así como el seguimiento al cumplimiento dela</t>
  </si>
  <si>
    <t>s etapas procesales establecidas en la Ley 550 de 1999 hasta la celebración del Acuerdo de Reestructuración de Pasivos, con el propósito de facilitar los procesos de saneamiento de pasivos que permitan mejorar las condiciones financieras de las empre</t>
  </si>
  <si>
    <t>sas sociales del estado (ESE), y con ello lograr la adecuada prestación de los servicios de salud.</t>
  </si>
  <si>
    <t>Aceptar o rechazar la celebración de acuerdos de reestructuración de pasivos presentados ante la Superintendencia Nacional de Salud</t>
  </si>
  <si>
    <t>Número de acuerdos de restructuración de pasivos promovidos en el periodo</t>
  </si>
  <si>
    <t>Numero de acuerdos de restructuración de pasivos solicitados</t>
  </si>
  <si>
    <t>Este indicador mide el número de acuerdos de restructuración de pasivos promovidos en el periodo</t>
  </si>
  <si>
    <t>AR01</t>
  </si>
  <si>
    <t>Porcentaje de vigilados en proceso de liquidación que evidencian reporte  y seguimiento del equipo técnico de la Superintendencia</t>
  </si>
  <si>
    <t>Realizar seguimiento vigilados en proceso de liquidación, a las entidades bajo acción o medida especial, y a la gestión de los agentes interventores, liquidadores y contralores designados por la Superintendencia Nacional de Salud</t>
  </si>
  <si>
    <t>Número de vigilados en proceso de liquidación que evidencian reporte  y seguimiento del equipo técnico de la Superintendencia</t>
  </si>
  <si>
    <t>Numero total de vigilados en proceso de liquidación</t>
  </si>
  <si>
    <t>El indicador mide a los vigilados en proceso de liquidación que evidencian reporte  y seguimiento del equipo técnico de la Superintendencia</t>
  </si>
  <si>
    <t>ME03</t>
  </si>
  <si>
    <t>Visitas  realizadas a los vigilados en proceso de liquidación</t>
  </si>
  <si>
    <t xml:space="preserve">Este indicador mide el número de visitas  realizadas a los vigildos en proceso de liquidación. </t>
  </si>
  <si>
    <t>AI07_A</t>
  </si>
  <si>
    <t xml:space="preserve">Auditorias y visitas Inspectivas </t>
  </si>
  <si>
    <t>Auditorias y visitas Inspectivas realizadas</t>
  </si>
  <si>
    <t xml:space="preserve">Este indicador mide las auditorias y visitas Inspectivas </t>
  </si>
  <si>
    <t>AI07_B</t>
  </si>
  <si>
    <t>Documentos de análisis consolidado del avance de los vigilados en proceso de liquidación al Comité de Medidas Especiales</t>
  </si>
  <si>
    <t>ME06</t>
  </si>
  <si>
    <t>Liquidación forzosa adoptada a sujetos vigilados</t>
  </si>
  <si>
    <t>Número de liquidaciones forzosas adoptadas a sujetos vigilados</t>
  </si>
  <si>
    <t>Este indicador mide el número de  medidas especiales adoptadas  en Liquidación forzosa con el fin de garantizar la prestación de servicios de salud.</t>
  </si>
  <si>
    <t>ME09</t>
  </si>
  <si>
    <t>Entidades en intervención forzosa administrativa para liquidar</t>
  </si>
  <si>
    <t>Número de entidades en intervención forzosa administrativa para liquidar</t>
  </si>
  <si>
    <t>Este indicador mide a las entidades en intervención forzosa administrativa para liquidar</t>
  </si>
  <si>
    <t>ME13</t>
  </si>
  <si>
    <t xml:space="preserve">Eventos de difusión, socialización y capacitación realizados en relación con los vigilados en proceso de liquidación de la Superintendencia Nacional de Salud </t>
  </si>
  <si>
    <t>ME16</t>
  </si>
  <si>
    <t>Actualizaciones  a la información publicada en formato datos abiertos,   sobre los los vigilados en proceso de liquidación o liquidados sujetos de seguimiento por parte de la Delegada para las Medidas Especiales</t>
  </si>
  <si>
    <t>Número de actualizaciones realizadas a la información publicada en formato datos abiertos,  sobre los vigilados en proceso de liquidación o liquidados sujetos de seguimiento por parte de la Delegada para las Medidas Especiales</t>
  </si>
  <si>
    <t>Ind mide núm de actualizaciones realizadas de la inf publicada en el sitio web de  sobre los vigilados en proceso de liq o liquidados sujetos de seg que son objeto de alguna acción o medida especial por parte de la SNS cumpliendo lineamientos de DA.</t>
  </si>
  <si>
    <t>ME19</t>
  </si>
  <si>
    <t>Este ind mide núm de actualizaciones realizadas de la inf publicada en el sitio web sobre los vigilados en proceso de liq o liquidados sujetos de seg que son objeto de alguna acción o medida especial por parte de la SNS cumpliendo lineamientos de DA.</t>
  </si>
  <si>
    <t>Identificación y Seguimiento de Liquidaciones Voluntarias</t>
  </si>
  <si>
    <t xml:space="preserve">Porcentaje de Entidades en liquidación voluntaria que han reportado entrega de historias clínicas </t>
  </si>
  <si>
    <t>Realizar seguimiento a los procesos de liquidación voluntaria identificados a través de conceptos técnicos, visitas inspectivas, auditorías integrales y requerimientos de información con el propósito de verificar que el vigilado garantice los derecho</t>
  </si>
  <si>
    <t>s de los afiliados y la correcta aplicación de los recursos del sector salud.</t>
  </si>
  <si>
    <t>Realizar seguimiento a las entidades que se encuentren en liquidación voluntaria.</t>
  </si>
  <si>
    <t>Número de entidades que han reportado entrega de historias clínicas</t>
  </si>
  <si>
    <t>Número de entidades identificadas en liquidación voluntaria</t>
  </si>
  <si>
    <t xml:space="preserve">Este indicador mide a las  entidades que se encuentran en liquidación voluntaria y que han reportado entrega de historias clínicas. </t>
  </si>
  <si>
    <t>LV01</t>
  </si>
  <si>
    <t>Resolución de Conflictos derivados entre los actores del Sistema General de Seguridad Social en Salud</t>
  </si>
  <si>
    <t xml:space="preserve">Este indicador mide el número de Pre jornadas  de la función de conciliación con informes de resultados </t>
  </si>
  <si>
    <t>RC01</t>
  </si>
  <si>
    <t xml:space="preserve">Este indicador mide el numero de jornadas  de la función de conciliación entre prestadores de servicios con informes de resultados </t>
  </si>
  <si>
    <t>RC05</t>
  </si>
  <si>
    <t>Realizar las audiencias de conciliación admitidas de  la red pública y privada  como  actores del SGSS  propendiendo por  el animo conciliatorio</t>
  </si>
  <si>
    <t>Número de audiencias de conciliación realizadas en el período</t>
  </si>
  <si>
    <t>Total de solicitudes de conciliación a petición de parte admitidas</t>
  </si>
  <si>
    <t xml:space="preserve">Este indicador mide las Audiencias de Conciliación realizadas entre los prestadores del salud.  </t>
  </si>
  <si>
    <t>RC02</t>
  </si>
  <si>
    <t>Número de acuerdos conciliatorios  con seguimientos realizados</t>
  </si>
  <si>
    <t>Número de  acuerdos conciliatorios suscritos que sean exigibles</t>
  </si>
  <si>
    <t>Este indicador mide los seguimientos realizados a los acuerdos de conciliación suscritos que sean exigibles.</t>
  </si>
  <si>
    <t>RC03</t>
  </si>
  <si>
    <t>Documentos  técnicos y jurídicos para fortalecer la   Función de conciliación elaborados.</t>
  </si>
  <si>
    <t>Realizar documentos técnicos y jurídicos para fortalecer la  Función de conciliación</t>
  </si>
  <si>
    <t>Número de documentos  técnicos y jurídicos para fortalecer la  Función de conciliación elaborados</t>
  </si>
  <si>
    <t xml:space="preserve">Este indicador mide el número de documentos  técnicos y jurídicos realizados para fortalecer la  Función de conciliación </t>
  </si>
  <si>
    <t>RC04</t>
  </si>
  <si>
    <t xml:space="preserve">Administración de Justicia dentro del Sistema General de Seguridad Social en Salud – SGSSS </t>
  </si>
  <si>
    <t>Procesos de prestaciones económicas terminados</t>
  </si>
  <si>
    <t>Tramitar los procesos jurisdiccionales vigentes con anterioridad a la Ley 1949 de 2019 para depurar los procesos pendientes.</t>
  </si>
  <si>
    <t>Números procesos de prestaciones económicas terminados</t>
  </si>
  <si>
    <t>Este indicador mide el números procesos de prestaciones económicas terminados con anterioridad a la ley 1949 de 2019.</t>
  </si>
  <si>
    <t>PJ01</t>
  </si>
  <si>
    <t>Procesos Jurisdiccionales de otros asuntos diferentes a prestaciones económicas, de vigencias anteriores al 2019, terminados</t>
  </si>
  <si>
    <t>Tramitar los procesos jurisdiccionales  de otros asuntos diferentes a prestaciones económicas  con anterioridad a la Ley 1949 de 2019 para depurar los procesos pendientes.</t>
  </si>
  <si>
    <t>Número de procesos Jurisdiccionales de otros asuntos diferentes a prestaciones económicas  terminados</t>
  </si>
  <si>
    <t>Este indicador mide el número de procesos jurisdiccionales de otros asuntos diferentes a prestaciones económicas  terminados, previos a la ley 1949 de 2019.</t>
  </si>
  <si>
    <t>PJ02</t>
  </si>
  <si>
    <t>Porcentaje de procesos de Cobertura de servicios incluidos en el PBS, Cobertura de servicios NO incluidos en el PBS, Multiafiliacion y Libre Elección y Movilidad terminados</t>
  </si>
  <si>
    <t>Surtir el proceso de Cobertura de servicios incluidos en el Plan de Beneficios de Salud - PBS, Cobertura de servicios NO incluidos en el PBS, Multiafiliacion y Libre Elección y Movilidad  conforme a la Ley 1949 de 2019.</t>
  </si>
  <si>
    <t>Número de procesos de Cobertura de servicios incluidos en el PBS, Cobertura de servicios NO incluidos en el PBS, Multiafiliacion y Libre Elección y Movilidad terminados en el semestre de reporte</t>
  </si>
  <si>
    <t>Núm de procesos de Cobertura de servicios incluidos en el PBS, Cobertura de servicios NO incluidos en el PBS, Multiafiliacion y Libre Elección y Movilidad admitidos en el último trim del semestre anterior más el primer trim del semestre reportado</t>
  </si>
  <si>
    <t>Este indicador mide el porcentaje de procesos de Cobertura de servicios incluidos en el PBS, Cobertura de servicios NO incluidos en el PBS, Multiafiliación y Libre Elección y Movilidad terminados de acuerdo a la ley 1949 de 2019.</t>
  </si>
  <si>
    <t>PJ03</t>
  </si>
  <si>
    <t>Numero de socializaciones de las funciones jurisdiccional y de conciliación a los usuarios y actores del SGSSS</t>
  </si>
  <si>
    <t>Este indicador mide las socializaciones realizadas frente a las funciones jurisdiccional y de conciliación a los usuarios y actores del S.G.S.S.S.</t>
  </si>
  <si>
    <t>PJ05</t>
  </si>
  <si>
    <t xml:space="preserve">Documentos  técnicos y jurídicos para fortalecer la Función Jurisdiccional elaborados </t>
  </si>
  <si>
    <t>Realizar documentos técnicos y jurídicos para fortalecer la Función Jurisdiccional</t>
  </si>
  <si>
    <t>Número de documentos  técnicos y jurídicos para fortalecer la Función Jurisdiccional elaborados</t>
  </si>
  <si>
    <t>Este indicador mide el número de documentos  técnicos y jurídicos elaborados para fortalecer la Función Jurisdiccional .</t>
  </si>
  <si>
    <t>PJ04</t>
  </si>
  <si>
    <t xml:space="preserve">Total radicaciones de procesos jurisdiccionales </t>
  </si>
  <si>
    <t>Cuantificar los procesos jurisdiccionales recibidos por la Delegada para la Función Jurisdiccional .</t>
  </si>
  <si>
    <t>Número de radicaciones de procesos jurisdiccionales recibidos en el periodo de reporte</t>
  </si>
  <si>
    <t xml:space="preserve">Este indicador mide el número de radicaciones realizadas de procesos jurisdiccionales recibidos </t>
  </si>
  <si>
    <t>PJ08</t>
  </si>
  <si>
    <t xml:space="preserve">Total de procesos jurisdiccionales admitidos para la función jurisdiccional </t>
  </si>
  <si>
    <t>Cuantificar los procesos jurisdiccionales  admitidos para la función jurisdiccional.</t>
  </si>
  <si>
    <t>Número de procesos jurisdiccionales admitidos en el periodo de reporte</t>
  </si>
  <si>
    <t xml:space="preserve">Este indicador mide el número de procesos jurisdiccionales admitidos </t>
  </si>
  <si>
    <t>PJ06</t>
  </si>
  <si>
    <t>Sentencias emitidas en el proceso jurisdiccional.</t>
  </si>
  <si>
    <t>Emitir sentencias en los procesos jurisdiccionales .</t>
  </si>
  <si>
    <t>Número de  sentencias emitidas en  procesos jurisdiccional  en el periodo de reporte</t>
  </si>
  <si>
    <t xml:space="preserve">Este indicador mide el número de  sentencias emitidas en  procesos jurisdiccional  </t>
  </si>
  <si>
    <t>PJ07</t>
  </si>
  <si>
    <t>Actividades del cronograma de organización en el territorio desarrolladas</t>
  </si>
  <si>
    <t>Realizar actividades de inspección y vigilancia a los sujetos vigilados en las regiones, de acuerdo con la priorización.</t>
  </si>
  <si>
    <t xml:space="preserve">Número de actividades del cronograma de organización en el territorio desarrolladas </t>
  </si>
  <si>
    <t>Este indicador mide el número de actividades  de inspección y vigilancia a los sujetos vigilados en las regiones</t>
  </si>
  <si>
    <t>AI08</t>
  </si>
  <si>
    <t>Pocentaje de municipios por presencia institucional con acciones de inspección y vigilancia de las regionales cubiertos</t>
  </si>
  <si>
    <t>Realizar cobertura de municipios por presencia institucional con acciones de inspección y vigilancia de las regionales</t>
  </si>
  <si>
    <t>Número de municipios por presencia institucional con acciones de inspección y vigilancia de las regionales cubiertos</t>
  </si>
  <si>
    <t>Número de municipios ubicados en el área de influencia de las regionales priorizados</t>
  </si>
  <si>
    <t>Este indicador mide el porcentaje de municipios de la organización en el territorio impactados con acciones de inspección y vigilancia</t>
  </si>
  <si>
    <t>AI09</t>
  </si>
  <si>
    <t>Porcentaje de auditorias programadas y no programadas de acuerdo con las necesidades identificadas en la jurisdicción de las regionales.</t>
  </si>
  <si>
    <t>Realizar visitas y/o auditorias no programadas de acuerdo con las necesidades identificadas por la Superintendencia Nacional de Salud.</t>
  </si>
  <si>
    <t>Número de auditorias y/o visitas realizadas a los sujetos vigilados en el periodo</t>
  </si>
  <si>
    <t>Número de auditorias y/o visitas solicitadas</t>
  </si>
  <si>
    <t>Este indicador mide el porcentaje de visitas realizadas de acuerdo con las necesidades identificadas en la jurisdicción de las regionales.</t>
  </si>
  <si>
    <t>AI10</t>
  </si>
  <si>
    <t>Porcentaje de participación en las mesas de articulación y/o mesas técnicas en inspección y vigilancia  en el Territorio.</t>
  </si>
  <si>
    <t>Participar en las mesas de articulación y/o mesas técnicas en inspección y vigilancia de la organización en el territorio.</t>
  </si>
  <si>
    <t>Número de participación en las mesas de articulación y/o mesas técnicas en inspección y vigilancia  en el territorio</t>
  </si>
  <si>
    <t>Número de mesas de articulación y/o mesas técnicas en inspección y vigilancia solicitadas en el territorio</t>
  </si>
  <si>
    <t>Este indicador mide el porcentaje de realización de mesas de articulación con la Red de Controladores de acuerdo a la priorización del territorio .</t>
  </si>
  <si>
    <t>SU14</t>
  </si>
  <si>
    <t xml:space="preserve">Formulación, Implementación y Evaluación de Planes y Programas </t>
  </si>
  <si>
    <t xml:space="preserve">Planes  institucionales  formulados y socializados  </t>
  </si>
  <si>
    <t>Formular, implementar y evaluar los planes y programas institucionales, mediante la alineación y aplicación de políticas, lineamientos, metodologías e instrumentos técnicos establecidos y adoptados por la entidad, mediante la implementación y el segu</t>
  </si>
  <si>
    <t>imiento al cumplimiento de los planes y programas a través de la medición de la gestión institucional, y evaluación con el fin de   lograr el desarrollo de estrategias enmarcadas para el cumplimiento de la misión y visión de la entidad.</t>
  </si>
  <si>
    <t>Formular y socializar los Planes Institucionales (Plan Estratégico Institucional y Desarrollo Administrativo, Plan Anual de Gestión, Plan Anticorrupción y de Atención al Ciudadano 2021).</t>
  </si>
  <si>
    <t xml:space="preserve">Número  de Planes  institucionales  formulados y socializados  </t>
  </si>
  <si>
    <t xml:space="preserve">El indicador mide el número de Planes Institucionales Estratégicos a cargo de la Oficina Asesora de Planeación que son elaborados y socializados a los grupos de valor e interés. </t>
  </si>
  <si>
    <t>PI01</t>
  </si>
  <si>
    <t xml:space="preserve">Informes de seguimiento a Planes institucionales </t>
  </si>
  <si>
    <t>Elaborar informes de seguimiento a los planes Estratégicos Institucionales</t>
  </si>
  <si>
    <t>Número de Informes de seguimiento a Planes institucionales</t>
  </si>
  <si>
    <t>El indicador mide los seguimientos realizados a todos los planes institucionales estratégicos formulados por la entidad y relacionados en el procedimiento PIPD01</t>
  </si>
  <si>
    <t>PI03</t>
  </si>
  <si>
    <t xml:space="preserve">Actividades realizadas para la apropiación, fortalecimiento y seguimiento de la Planeación Estratégica en la entidad </t>
  </si>
  <si>
    <t>Ejecutar cronograma de actividades para la apropiación, fortalecimiento  y seguimiento de la planeación estratégica institucional.</t>
  </si>
  <si>
    <t xml:space="preserve">Número de actividades realizadas para la apropiación, fortalecimiento y seguimiento de la Planeación Estratégica en la entidad </t>
  </si>
  <si>
    <t xml:space="preserve">El indicador mide todas las actividades necesarias para llevar a cabo el cumplimiento del Objetivo del proceso de Formular, implementar y evaluar los planes y programas institucionales </t>
  </si>
  <si>
    <t>PI02</t>
  </si>
  <si>
    <t>Actividades ejecutadas en el plan de acción de MIPG de las políticas  "Planeación Institucional, Seguimiento y evaluación del desempeño institucional"</t>
  </si>
  <si>
    <t>Ejecutar cronograma de actividades para la implementación del Modelo Integrado de Planeación- MIPG para las políticas de Planeación Institucional y  Seguimiento y Evaluación del Desempeño Institucional</t>
  </si>
  <si>
    <t>Número de actividades ejecutadas en el plan de acción de MIPG de las políticas "Planeación Institucional, Seguimiento y evaluación del desempeño institucional"</t>
  </si>
  <si>
    <t>El indicador mide las actividades necesarias para eliminar las brechas existentes frente al FURAG y Autodiagnósticos realizados en el marco del MIPG en las políticas de Planeación Institucional, Seguimiento y evaluación del desempeño instituciona</t>
  </si>
  <si>
    <t>PI04</t>
  </si>
  <si>
    <t>Cumplimiento en el reporte de indicadores y compromisos de cada dependencia (PND, tableros de control y Ejes Estratégicos)</t>
  </si>
  <si>
    <t>Validar y realizar seguimiento al Cumplimiento en el reporte de indicadores y compromisos de cada dependencia (Situacional)</t>
  </si>
  <si>
    <t>Número de reportes de indicadores y compromisos de cada dependencia (PND, tableros de control y Ejes Estratégicos)</t>
  </si>
  <si>
    <t xml:space="preserve">El indicador mide el reporte  solicitado a las dependencias para el cumplimiento de indicadores frente ala PND, Tablero de control, ejes estrategicos. </t>
  </si>
  <si>
    <t>PI05</t>
  </si>
  <si>
    <t>Administración del Sistema Integrado de Gestión</t>
  </si>
  <si>
    <t>Actividades ejecutadas en el plan de acción de MIPG "Fortalecimiento Organizacional y Simplificación de Procesos"</t>
  </si>
  <si>
    <t>Establecer, implementar y mantener el Sistema Integrado de Gestión de la Entidad, mediante la elaboración y control de documentos y registros, la administración de Riesgos, la identificación y seguimiento de aspectos ambientales, la revisión por la d</t>
  </si>
  <si>
    <t>irección, la planificación y realización de auditorías internas con el fin de orientar, facilitar, seguir y tomar decisiones que permitan el logro de los objetivos institucionales en términos de eficiencia, eficacia y efectividad</t>
  </si>
  <si>
    <t>Ejecutar cronograma de actividades para la implementación del Modelo Integrado de Planeación- MIPG para la política de Fortalecimiento Organizacional y Simplificación de Procesos</t>
  </si>
  <si>
    <t>Número de actividades ejecutadas en el plan de acción de MIPG "Fortalecimiento Organizacional y Simplificación de Procesos"</t>
  </si>
  <si>
    <t>El indicador mide las actividades necesarias para eliminar las brechas existentes frente al FURAG y Autodiagnósticos realizados en el marco del MIPG en la política Fortalecimiento Organizacional y Simplificación de Procesos.</t>
  </si>
  <si>
    <t>AS08</t>
  </si>
  <si>
    <t>Actividades ejecutadas en el plan de acción de MIPG "Control interno".</t>
  </si>
  <si>
    <t>Ejecutar cronograma de actividades para la implementación del Modelo Integrado de Planeación y Gestión- MIPG, para la política de Control Interno</t>
  </si>
  <si>
    <t>Número de actividades ejecutadas en el plan de acción de MIPG  "Control interno"</t>
  </si>
  <si>
    <t>El indicador mide las actividades necesarias para eliminar las brechas existentes frente al FURAG y Autodiagnósticos realizados en el marco del MIPG en la política de Control Interno.</t>
  </si>
  <si>
    <t>AS07</t>
  </si>
  <si>
    <t xml:space="preserve">Actividades ejecutadas del cronograma del proyecto de Reingeniería de procesos  </t>
  </si>
  <si>
    <t>Ejecutar el cronograma del proyecto Reingeniería de Procesos para el fortalecimiento institucional</t>
  </si>
  <si>
    <t>Número de actividades realizadas para  la ejecución del proyecto de Reingeniería</t>
  </si>
  <si>
    <t xml:space="preserve">El indicador mide las actividades necesarias para la ejecución del Proyecto de reingeniería de la Superintendencia Nacional de Salud </t>
  </si>
  <si>
    <t>AS02</t>
  </si>
  <si>
    <t xml:space="preserve">Actividades realizadas y acciones de fortalecimiento evaluadas para la sostenibilidad del Sistema Integrado de Gestión </t>
  </si>
  <si>
    <t>Ejecutar cronograma de actividades y evaluar acciones de fortalecimiento para la sostenibilidad y apropiación del Sistema Integrado de Gestión</t>
  </si>
  <si>
    <t xml:space="preserve">Número de actividades realizadas  para la sostenibilidad del sistema Integrado de Gestión </t>
  </si>
  <si>
    <t xml:space="preserve">El indicador mide las actividades necesarias para llevar a cabo la sostenibilidad del sistema integrado de gestión en la entidad </t>
  </si>
  <si>
    <t>AS01</t>
  </si>
  <si>
    <t xml:space="preserve">Actividades realizadas para la para la  sostenibilidad y fortalecimiento  del Modelo Integrado de Planeación y Gestión - MIPG   </t>
  </si>
  <si>
    <t>Ejecutar cronograma de actividades para la sostenibilidad y fortalecimiento  del Modelo Integrado de Planeación y Gestión - MIPG</t>
  </si>
  <si>
    <t xml:space="preserve">Numero de  actvidades realizadas para la para la  sostenibilidad y fortalecimiento  del Modelo Integrado de Planeación y Gestión - MIPG   </t>
  </si>
  <si>
    <t xml:space="preserve">El indicador mide las actividades necesarias para  implementar y fortalecer el Modelo Integrado de Planeación y Gestión en la Entidad </t>
  </si>
  <si>
    <t>AS03</t>
  </si>
  <si>
    <t xml:space="preserve">Actividades realizadas y acciones de fortalecimiento evaluadas para la sostenibilidad del Subsistema de Responsabilidad Social </t>
  </si>
  <si>
    <t>Ejecutar cronograma de actividades y evaluar acciones de fortalecimiento para la sostenibilidad y apropiación del Subsistema de Responsabilidad Social</t>
  </si>
  <si>
    <t xml:space="preserve">Número de actividades realizadas  para la sostenibilidad del Subsistema de Responsabilidad Social </t>
  </si>
  <si>
    <t xml:space="preserve">El indicador mide las actividades necesarias para la  sostenibilidad del Subsistema de Responsabilidad Social  en la Entidad </t>
  </si>
  <si>
    <t>AS04</t>
  </si>
  <si>
    <t>Auditorias Internas del Sistema Integrado de Gestión - SIG  realizadas</t>
  </si>
  <si>
    <t>Ejecutar el programa de Auditorias Internas del Sistema Integrado de Gestión - SIG</t>
  </si>
  <si>
    <t>Número de Auditorias Internas del Sistema Integrado de Gestión - SIG  realizadas</t>
  </si>
  <si>
    <t xml:space="preserve">El indicador mide las Auditorias Internas del Sistema Integrado de Gestión - SIG  realizadas </t>
  </si>
  <si>
    <t>AS10</t>
  </si>
  <si>
    <t xml:space="preserve">Formulación, Implementación y Evaluación de Estudios  y Proyectos </t>
  </si>
  <si>
    <t xml:space="preserve">Informes de seguimiento de ejecución de los proyectos de inversión elaborados y publicados dentro de los primeros 12 días de cada mes </t>
  </si>
  <si>
    <t>Formular, implementar y evaluar estudios y proyectos, así como diseñar, producir, administrar y publicar  información estadística institucional, mediante la aplicación de metodologías e instrumentos técnicos establecidos o adoptados por la Entidad y</t>
  </si>
  <si>
    <t>la elaboración, validación y divulgación de informes, reportes y/o documentos técnicos con el fin de brindar información oportuna para la toma de decisiones y apoyar el cumplimiento de los objetivos institucionales.</t>
  </si>
  <si>
    <t>Elaborar y publicar informes de seguimiento frente a la ejecución de los proyectos de inversión</t>
  </si>
  <si>
    <t xml:space="preserve">Número de informes de seguimiento de ejecución de los proyectos de inversión elaborados y publicados dentro de los primeros 12 días de cada mes </t>
  </si>
  <si>
    <t xml:space="preserve">El indicador mide los informes de seguimiento realizados frente a la ejecución de los proyectos de inversión que tienen a cargo las diferentes áreas de la entidad. </t>
  </si>
  <si>
    <t>EP01</t>
  </si>
  <si>
    <t>Porcentaje de funcionarios con calificación satisfactoria, producto de evaluación virtual,  por cada actividad de capacitación.</t>
  </si>
  <si>
    <t>Evaluar las actividades de capacitación relacionadas con proyectos de inversión</t>
  </si>
  <si>
    <t xml:space="preserve">Número de funcionarios con calificación satisfactoria producto de evaluación virtual por cada actividad de capacitación </t>
  </si>
  <si>
    <t xml:space="preserve"> Número de funcionarios que asistieron a actividades de socialización y capacitación que fueron evaluados virtualmente.</t>
  </si>
  <si>
    <t xml:space="preserve">El indicador mide el porcentaje de evaluación de los funcionarios que obtienen calificación satisfactoria frente a las capacitaciones realizadas por el Grupo de Proyectos de Inversión de la Oficina Asesora de Planeación </t>
  </si>
  <si>
    <t>EP02</t>
  </si>
  <si>
    <t xml:space="preserve">Ejecución del presupuesto de inversión </t>
  </si>
  <si>
    <t>Realizar seguimiento y emitir alertas tempranas sobre la ejecución del presupuesto.</t>
  </si>
  <si>
    <t>Compromisos_presupuesto de inversión</t>
  </si>
  <si>
    <t xml:space="preserve"> Apropiación final_presupuesto de inversión</t>
  </si>
  <si>
    <t>El indicador mide la ejecución del presupuesto frente a los recursos dados por proyectos de inversión.</t>
  </si>
  <si>
    <t>EP05</t>
  </si>
  <si>
    <t>Representación Judicial en Tutelas</t>
  </si>
  <si>
    <t>Porcentaje de respuestas oportunas a acciones constitucionales de tutela</t>
  </si>
  <si>
    <t>Dar respuesta oportuna a las acciones de tutela en las cuales sea parte o intervenga la Superintendencia Nacional de Salud mediante las actuaciones administrativas internas y acciones judiciales de tutela requeridas, para garantizar la defensa jurídi</t>
  </si>
  <si>
    <t>ca de la Entidad y la protección de sus intereses, así como garantizar los derechos de los usuarios del Sistema General de Seguridad Social en Salud.</t>
  </si>
  <si>
    <t>Responder los requerimientos realizados por los despachos judiciales en el marco de las acciones de tutela.</t>
  </si>
  <si>
    <t xml:space="preserve">Número de acciones constitucionales de tutela con respuesta en términos de ley en el periodo </t>
  </si>
  <si>
    <t xml:space="preserve"> Número de acciones constitucionales de tutela recibidas en el periodo</t>
  </si>
  <si>
    <t xml:space="preserve">El indicador mide las respuestas dadas frente a las acciones de Tutela interpuestas en la Superintendencia Nacional de Salud </t>
  </si>
  <si>
    <t>JT01</t>
  </si>
  <si>
    <t>Tramitar los requerimientos realizados por los despachos judiciales en el marco de las acciones de tutela</t>
  </si>
  <si>
    <t xml:space="preserve">Número de requerimientos gestionados en desarrollo de las acciones de tutela dentro de los términos de ley  </t>
  </si>
  <si>
    <t xml:space="preserve"> Número de requerimientos constitucionales en sede de tutela recibidas en el periodo</t>
  </si>
  <si>
    <t>El indicador mide los requerimientos tramitados oportunamente en desarrollo de las acciones constitucionales de tutela recibidas en sede.</t>
  </si>
  <si>
    <t>JT02</t>
  </si>
  <si>
    <t>Porcentaje de actos administrativos que resuelven los recursos solicitudes de revocatoria directa que se presenten dentro de los procesos de única instancia</t>
  </si>
  <si>
    <t>Número de actos administrativos entregados para firma del Superintendente Nacional de Salud resolviendo recursos y solicitudes de única instancia</t>
  </si>
  <si>
    <t>No. De procesos y solicitudes presentadas con vencimiento dentro del término de oportunidad de única instancia</t>
  </si>
  <si>
    <t>Este indicador mide los actos administrativos que resuelven los recursos solicitudes de revocatoria directa que se presenten dentro de los procesos de única instancia</t>
  </si>
  <si>
    <t>PA09</t>
  </si>
  <si>
    <t>Porcentaje de actos administrativos que resuelve recursos de apelación y solicitudes dentro de procesos sancionatorios de segunda Instancia</t>
  </si>
  <si>
    <t>No Actos administrativos entregados para firma del Superintendente Nacional de Salud resolviendo recursos de apelación y solicitudes de segunda instancia</t>
  </si>
  <si>
    <t>No. De procesos administrativos con vencimiento dentro del término de oportunidad de segunda instancia</t>
  </si>
  <si>
    <t>Este indicador mide el número de actos administrativos que resuelven los recursos de apelación y solicitudes dentro de los procesos de segunda instancia.</t>
  </si>
  <si>
    <t>PA10</t>
  </si>
  <si>
    <t>Porcentaje de actos administrativos que resuelven los recursos de reposición y solicitudes presentadas contra las resoluciones de liquidación de tasa.</t>
  </si>
  <si>
    <t>Proyectar los actos administrativos que resuelven los recursos de reposición y solicitudes de revocatoria directa que se presentan contra las resoluciones de liquidación de tasa</t>
  </si>
  <si>
    <t>No. Actos administrativos que resuelven recursos y solicitudes de liquidación de tasa entregados para firma de la Secretaria General</t>
  </si>
  <si>
    <t>No. De recursos y solicitudes de liquidación de tasa remitidas dentro del periodo a reportar</t>
  </si>
  <si>
    <t>El indicador mide los actos administrativos que resuelven los recursos de reposición y solicitudes presentadas contra las resoluciones de liquidación de tasa.</t>
  </si>
  <si>
    <t>TS05</t>
  </si>
  <si>
    <t>Cobro Persuasivo y por Jurisdicción Coactiva</t>
  </si>
  <si>
    <t xml:space="preserve">Porcentaje de Efectividad en el recaudo </t>
  </si>
  <si>
    <t>Adelantar la gestión de cobro coactivo para la recuperación de las obligaciones a favor de la Superintendencia Nacional de Salud.</t>
  </si>
  <si>
    <t>Gestionar y controlar el recaudo del total de obligaciones (tasa, sanciones, contribución y Régimen Subsidiado) que se encuentren en proceso de cobro persuasivo y coactivo.</t>
  </si>
  <si>
    <t>Valor total de recaudo de las obligaciones clasificadas como cobrables</t>
  </si>
  <si>
    <t>Valor total de las obligaciones clasificadas como cobrables (IVC+Tasa)</t>
  </si>
  <si>
    <t>El indicador mide la efectividad del recaudo de las obligaciones clasificadas como cobrables.</t>
  </si>
  <si>
    <t>CJ01</t>
  </si>
  <si>
    <t xml:space="preserve">Secretaria General- Dirección Financiera </t>
  </si>
  <si>
    <t>Valor depurado en el periodo</t>
  </si>
  <si>
    <t>Depurar la cartera a partir de la acción ejecutiva de cobro de la cartera a 31 de diciembre de 2019</t>
  </si>
  <si>
    <t>Total valores depurados en el periodo</t>
  </si>
  <si>
    <t>El indicador refleja el valor a depurar en la cartera a partir de la acción ejecutiva de cobro  a 31 de diciembre de 2019</t>
  </si>
  <si>
    <t>CJ03</t>
  </si>
  <si>
    <t>Conceptos y Asesoría Jurídica</t>
  </si>
  <si>
    <t xml:space="preserve">Porcentaje de conceptos, solicitudes y derechos de petición tramitados </t>
  </si>
  <si>
    <t>Emitir conceptos jurídicos y respuestas a solicitudes y Derechos de petición, así como recopilar, proyectar y publicar el Boletín Jurídico, mediante la interpretación, aplicación y revisión de la normatividad vigente en materia de Seguridad Social en</t>
  </si>
  <si>
    <t>salud, para definir criterios orientadores que permitan tener un mayor y mejor comprensión del alcance de las normas que regulan el Sistema General de Seguridad Social en Salud.</t>
  </si>
  <si>
    <t>Proyectar dentro de los términos de ley, las respuestas a las solicitudes y derechos de petición  recibidos que sean competencia del grupo de conceptos de la Oficina Asesora Jurídica</t>
  </si>
  <si>
    <t>Número de conceptos, derechos de petición y solicitudes tramitados  en el trimestre</t>
  </si>
  <si>
    <t>Número de conceptos, derechos de petición y solicitudes recibidas  en el trimestre sujetos a los términos de ley</t>
  </si>
  <si>
    <t xml:space="preserve">El indicador muestra los conceptos técnicos realizados frente a las solicitudes realizadas en derechos de petición. </t>
  </si>
  <si>
    <t>AJ02</t>
  </si>
  <si>
    <t>El indicador muestra los Boletines jurídicos realizados y publicados.</t>
  </si>
  <si>
    <t>AJ03</t>
  </si>
  <si>
    <t>Representación Judicial y Extrajudicial</t>
  </si>
  <si>
    <t>Porcentaje de acciones contencioso administrativas y ordinarias trámitadas dentro de los términos de ley</t>
  </si>
  <si>
    <t>Ejercer en debida forma la representación judicial y extrajudicial de la Superintendencia Nacional de Salud para salvaguardar y garantizar los derechos e intereses de la misma, en las acciones contencioso-administrativas, constitucionales, ordinarias</t>
  </si>
  <si>
    <t>, penales y administrativas, así como otro tipo de requerimientos judiciales y extrajudiciales.</t>
  </si>
  <si>
    <t>Elaborar demandas, contestaciones y ejercer la actividad procesal</t>
  </si>
  <si>
    <t>Total de acciones contencioso administrativas y ordinarias recibidas para trámite en el periodo</t>
  </si>
  <si>
    <t>El indicador muestra las demandas y contestaciones respondidas o tramitadas de orden contencioso administrativo</t>
  </si>
  <si>
    <t>JE01</t>
  </si>
  <si>
    <t>Número de solicitudes de conciliaciones presentadas ante el Comité de conciliación en el periodo</t>
  </si>
  <si>
    <t>Número de solicitudes de conciliaciones recibidas 15 días calendario antes de la última fecha programada para realizar el Comité de conciliación en el periodo</t>
  </si>
  <si>
    <t>El indicador muestra las solicitudes de conciliación presentadas ante el Comité de acuerdo a las recibidas 15 días antes de la fecha programada para la realización del mismo.</t>
  </si>
  <si>
    <t>JE02</t>
  </si>
  <si>
    <t>Porcentaje de sentencias favorables a la Superintendencia Nacional de Salud</t>
  </si>
  <si>
    <t>Medir la  tasa de éxito procesal.</t>
  </si>
  <si>
    <t>Número de sentencias a favor de la Superintendencia Nacional de Salud notificadas en el periodo</t>
  </si>
  <si>
    <t>Número de sentencias expedidas en el periodo</t>
  </si>
  <si>
    <t>El indicador mide el número de sentencias a favor de la Superintendencia Nacional de Salud notificadas</t>
  </si>
  <si>
    <t>JE03</t>
  </si>
  <si>
    <t>Actividades ejecutadas en el plan de acción de MIPG de la política de Defensa Jurídica</t>
  </si>
  <si>
    <t>Ejecutar las actividades plasmadas en el plan de acción de (FURAG y Autodiagnóstico de MIPG), correspondiente a la política de "Defensa Jurídica"</t>
  </si>
  <si>
    <t>Número de actividades ejecutadas en el plan de acción de MIPG de la política de Defensa Jurídica</t>
  </si>
  <si>
    <t>El indicador mide las actividades necesarias para eliminar las brechas existentes frente al FURAG y Autodiagnósticos realizados en el marco del MIPG en las políticas relacionadas.</t>
  </si>
  <si>
    <t>JE04</t>
  </si>
  <si>
    <t>Comunicación Integral</t>
  </si>
  <si>
    <t>Porcentaje de visualizaciones de los contenidos emitidos en la comunicación interna</t>
  </si>
  <si>
    <t>Informar a nuestros públicos objetivos tanto internos como externos así como a los actores  del Sistema General de Seguridad Social en Salud (SGSSS), sobre las políticas, programas,  acciones de IVC y directrices adoptadas por la Superintendencia Nac</t>
  </si>
  <si>
    <t>ional de Salud, definidas dentro la política de comunicaciones, con el propósito de fomentar en los servidores un sentido de pertenencia y una cultura organizacional en torno a una gestión ética, eficiente y eficaz y generar confianza en la entidad a</t>
  </si>
  <si>
    <t>todos los actores que hacen parte del SGSSS.</t>
  </si>
  <si>
    <t>Evaluar las campañas y mensajes de comunicación interna de acuerdo con la muestra seleccionada</t>
  </si>
  <si>
    <t>Número de visualizaciones de los contenidos emitidos en la comunicación interna</t>
  </si>
  <si>
    <t>Número de contenidos de información socializada</t>
  </si>
  <si>
    <t>El indicador hace referencia a las visualizaciones realizadas por los funcionarios de la SNS frente a las campañas, piezas y difusiones realizada por la OAC en los diferentes canales internos de la entidad.</t>
  </si>
  <si>
    <t>CI04</t>
  </si>
  <si>
    <t>Encuestas de satisfacción de la comunicación  interna</t>
  </si>
  <si>
    <t>Realizar encuesta de percepción de la comunicación interna ( mensajes, campañas, videos, notas, piezas gráficas, entrevistas)</t>
  </si>
  <si>
    <t xml:space="preserve">Numero de encuestas con resultado satisfactorio de la comunicación  interna realizadas </t>
  </si>
  <si>
    <t>El indicador mide el nivel de satisfacción de los funcionarios y contratistas de la entidad frente las campañas, piezas y difusiones enviadas por la OAC en los diferentes canales internos de la entidad.</t>
  </si>
  <si>
    <t>CI05</t>
  </si>
  <si>
    <t>Número de informes de seguimiento sobre el comportamiento de canales digitales elaborados</t>
  </si>
  <si>
    <t>El indicador mide el seguimiento a través de la  herramienta metodológica del comportamiento de los canales digitales de la entidad</t>
  </si>
  <si>
    <t>CI01</t>
  </si>
  <si>
    <t xml:space="preserve">Apariciones del Superintendente Nacional de Salud en los medios de comunicación </t>
  </si>
  <si>
    <t>Realizar actividades de relacionamiento con los medios de comunicación para mostrar la gestión institucional</t>
  </si>
  <si>
    <t>Número de apariciones orgánicas realizadas</t>
  </si>
  <si>
    <t xml:space="preserve">El indicador muestra la participación en medios de comunicación nacionales del Superintendente Nacional de Salud o el cuerpo directivo. </t>
  </si>
  <si>
    <t>CI02</t>
  </si>
  <si>
    <t>Realizar Audiencia Pública de Rendición de Cuentas</t>
  </si>
  <si>
    <t>El indicador mide la Audiencia Pública de Rendición de Cuentas que realiza el Superintendente Nacional de Salud. A todos los usuarios del SGSSS</t>
  </si>
  <si>
    <t>CI03</t>
  </si>
  <si>
    <t xml:space="preserve">Anual </t>
  </si>
  <si>
    <t>Diseño E Implementación De Políticas, Metodologías, E Instrumentos Para La Inspección, Vigilancia Y Control (IVC)</t>
  </si>
  <si>
    <t>Porcentaje  de actividades realizadas para la elaboración de las  Metodologías e instrumentos en desarrollo frente a las actividades programadas de metodologías e instrumentos solicitadas por las dependencias.</t>
  </si>
  <si>
    <t>Diseñar y actualizar políticas, metodologías e instrumentos para la Inspección, Vigilancia y Control (IVC) mediante la definición del alcance, la situación inicial, los requerimientos técnicos, las estrategias de implementación y el cronograma, el de</t>
  </si>
  <si>
    <t>sarrollo de las etapas de validación, seguimiento y evaluación ex – post, con el propósito de proveer herramientas técnicas estandarizadas para el desarrollo de las actividades de IVC y los lineamientos institucionales que enmarcarán su ejecución.</t>
  </si>
  <si>
    <t>Realizar actividades para la elaboración de metodologías, instrumentos y políticas para la supervisión del SGSSS.</t>
  </si>
  <si>
    <t>Numero de actividades realizadas en el período</t>
  </si>
  <si>
    <t>Número de actividades programadas en el período para el desarrollo de metodologías e instrumentos solicitados por las dependencias</t>
  </si>
  <si>
    <t>El indicador muestra las actividades necesarias para la realización de metodologías o instrumentos solicitadas por las dependencias.</t>
  </si>
  <si>
    <t>MI01</t>
  </si>
  <si>
    <t>Metodologías, Instrumentos y Políticas revisados y ajustados</t>
  </si>
  <si>
    <t>Realizar actividades para la revisión y ajuste de metodologías, instrumentos y políticas para la supervisión del SGSSS.</t>
  </si>
  <si>
    <t>Número de Metodologías, Instrumentos y Políticas revisados y ajustados</t>
  </si>
  <si>
    <t>El indicador mide las metodologías, Instrumentos y Políticas revisados y ajustados para la supervisión del SGSSS</t>
  </si>
  <si>
    <t>MI04</t>
  </si>
  <si>
    <t>Metodologías e instrumentos evaluados</t>
  </si>
  <si>
    <t>Evaluar las metodologías e instrumentos diseñados para la supervisión del SGSSS.</t>
  </si>
  <si>
    <t>Número de metodologías e instrumentos  evaluados</t>
  </si>
  <si>
    <t xml:space="preserve">El indicador busca evaluar las metodologías e instrumentos diseñados para la supervisión del SGSSS.  </t>
  </si>
  <si>
    <t>MI05</t>
  </si>
  <si>
    <t>Porcentaje  de actividades realizadas  para aportar a las acciones de IVC a partir de la información disponible.</t>
  </si>
  <si>
    <t>Diseñar modelos y desarrollar análisis para aportar a las acciones de IVC a partir de la información disponible.</t>
  </si>
  <si>
    <t>Número de actividades programadas en el período para el diseño de modelos y análisis de acciones de IVC</t>
  </si>
  <si>
    <t>El indiacdor mide las actividades realizadas  para aportar a las acciones de IVC a partir de la información disponible.</t>
  </si>
  <si>
    <t>MI02</t>
  </si>
  <si>
    <t>Porcentaje de avances en la salidas de información o informes del sector realizados en el período</t>
  </si>
  <si>
    <t>Implementar salidas de información aplicando métodos de analítica</t>
  </si>
  <si>
    <t>Número de salidas de información o informes del sector realizados en el período</t>
  </si>
  <si>
    <t>Número de salidas de información o informes del sector programadas en el período</t>
  </si>
  <si>
    <t>El indicador muestra los informes realizados por la OMSAR del sector salud para la toma de decisiones frente a la IVC.</t>
  </si>
  <si>
    <t>MI06</t>
  </si>
  <si>
    <t>Porcentaje de actividades realizadas de revisión y ajuste</t>
  </si>
  <si>
    <t>Revisar y ajustar la normatividad y las intrucciones dirigidas a los vigilados de las Superintendencia Nacional de Salud</t>
  </si>
  <si>
    <t>Número de instrucciones a vigilados revisados y ajustados</t>
  </si>
  <si>
    <t>Número de instrucciones programadas en el período</t>
  </si>
  <si>
    <t>El indicador sirve para revisar y ajustar la normatividad y las intrucciones dirigidas a los vigilados de las Superintendencia Nacional de Salud</t>
  </si>
  <si>
    <t>MI07</t>
  </si>
  <si>
    <t>Porcentaje de análisis y propuestas de la reglamentación realizados</t>
  </si>
  <si>
    <t>Revisar y proponer ajustes a la normatividad que regula al SGSSS</t>
  </si>
  <si>
    <t>Número de análisis y propuestas de la reglamentación realizados en el periodo</t>
  </si>
  <si>
    <t>número de proyectos reglamentarios del sistema publicados en la vigencia</t>
  </si>
  <si>
    <t xml:space="preserve">El indicador mide el análisis y propuestas de la reglamentación del SGSSS. </t>
  </si>
  <si>
    <t>MI08</t>
  </si>
  <si>
    <t>Total de actividades ejecutadas para la Organización de la Información Estadística Institucional</t>
  </si>
  <si>
    <t>Organizar y difundir las cifras y la Información Estadística de la Superintendencia en medios y canales institucionales</t>
  </si>
  <si>
    <t>Número de actividades realizadas oportunamente para la Organización de la Información Estadística Institucional</t>
  </si>
  <si>
    <t xml:space="preserve">El indicador mide las actividades realizadas frente a la implementación y fortalecimiento de la Información Estadística Institucional </t>
  </si>
  <si>
    <t>EP04</t>
  </si>
  <si>
    <t>Gobierno Y Gestión De La Información</t>
  </si>
  <si>
    <t>Total de actividades ejecutadas para desarrollar el Gobierno y la Gestión de los Datos y la Información</t>
  </si>
  <si>
    <t>Gobernar, generar, elaborar e implementar mecanismos para la gestión eficaz de administración de la información, mediante la elaboración de políticas, lineamientos, la administración de riesgos de seguridad de la información, el análisis de la calida</t>
  </si>
  <si>
    <t>d de datos, la implantación de controles de seguridad física y lógica y de informes de vulnerabilidades técnicas, para preservar la integridad, disponibilidad, confidencialidad, privacidad y calidad de la información de la entidad.</t>
  </si>
  <si>
    <t>Ejecutar actividades que aporten al desarrollo del Gobierno y la Gestión de los Datos y la Información de la Superintendencia Nacional de Salud</t>
  </si>
  <si>
    <t>Número de actividades ejecutadas  oportunamente para desarrollar el Gobierno y la Gestión de los Datos y la Información</t>
  </si>
  <si>
    <t xml:space="preserve">El indicador mide las actividades realizadas frente a la implementación del gobierno y la Gestión de los datos y la información Institucional </t>
  </si>
  <si>
    <t>GG02</t>
  </si>
  <si>
    <t>Gestión de Servicios Tecnológicos</t>
  </si>
  <si>
    <t>Porcentaje acumulado de actividades ejecutadas en el PETI</t>
  </si>
  <si>
    <t>Proveer servicios tecnológicos mediante la atención y solución de incidentes, problemas, requerimientos y gestión de cambios  para garantizar  el desarrollo y cumplimiento de las labores de los usuarios de la entidad</t>
  </si>
  <si>
    <t>Ejecutar el Plan Estrategico de Tecnologías de la Información y las Comunicaciones PETI para los procesos de transformación digital de la Entidad</t>
  </si>
  <si>
    <t>Número de actividades ejecutadas en el PETI</t>
  </si>
  <si>
    <t>Número actividades programadas en el periodo</t>
  </si>
  <si>
    <t>El indicador muestre el porcentaje de avance en las actividades programadas para la implementación y cumplimiento del Plan Estratégico de Tecnologías de la Información y las Comunicaciones PETI</t>
  </si>
  <si>
    <t>GG01</t>
  </si>
  <si>
    <t>Porcentaje de avance en la integración al portal unico del estado GOV.CO</t>
  </si>
  <si>
    <t>Numero de trámites integrados a GOV.CO</t>
  </si>
  <si>
    <t>Numero de tramites habilitados en la SNS</t>
  </si>
  <si>
    <t>El indicador mide el avance en la integración al portal unico del estado GOV.CO</t>
  </si>
  <si>
    <t>GG05</t>
  </si>
  <si>
    <t>Porcentaje de actividades implementadas en el Plan de Seguridad y Privacidad de la Información</t>
  </si>
  <si>
    <t>Implementar el Plan de Seguridad y Privacidad de la Información</t>
  </si>
  <si>
    <t>Número de actividades implementadas en el Plan de Seguridad y Privacidad de la Información</t>
  </si>
  <si>
    <t>El indicador muestre el porcentaje de avance en las actividades programadas para la implementación y cumplimiento del Plan de Seguridad y Privacidad de la Información</t>
  </si>
  <si>
    <t>GG03</t>
  </si>
  <si>
    <t>Porcentaje de actividades implementadas en el Plan de Tratamiento de Riesgos de Seguridad y Privacidad de la Información</t>
  </si>
  <si>
    <t>Implementar el Plan de Tratamiento de Riesgos de Seguridad y Privacidad de la Información</t>
  </si>
  <si>
    <t>Número de actividades implementadas en el   Plan de Tratamiento de Riesgos de Seguridad y Privacidad de la Información</t>
  </si>
  <si>
    <t>El indicador muestre el porcentaje de avance en las actividades programadas para la implementación y cumplimiento del Plan de Tratamiento de Riesgos de Seguridad y Privacidad de la Información</t>
  </si>
  <si>
    <t>GG04</t>
  </si>
  <si>
    <t>Provisión de soluciones Tecnológicas</t>
  </si>
  <si>
    <t>Porcentaje de actividades ejecutadas en la implementación de la Arquitectura de TI</t>
  </si>
  <si>
    <t>Proveer soluciones tecnológicas mediante la gestión de arquitectura y la gestión de aplicaciones de T.I, a fin de  Optimizar el servicio, los procesos y recursos de la entidad.</t>
  </si>
  <si>
    <t>Realizar la ejecución de las actividades establecidas en el cronograma para la  implementación de la arquitectura de TI</t>
  </si>
  <si>
    <t>Número de actividades ejecutadas en la implementación de la arquitectura de TI</t>
  </si>
  <si>
    <t>El indicador muestre el porcentaje de avance en las actividades programadas para la implementación de la Arquitectura de TI</t>
  </si>
  <si>
    <t>RS03</t>
  </si>
  <si>
    <t>Porcentaje de seguimiento a la disponibilidad de TI, para garantizar el funcionamiento de los componentes tecnologicos</t>
  </si>
  <si>
    <t>Gestionar la operación y garantizar el funcionamiento de los componentes tecnológicos desde la Oficina de Tecnologías de la Información para la Superintendencia Nacional de Salud</t>
  </si>
  <si>
    <t>Número de actividades de seguimientos a la disponibilidad de TI realizadas para el funcionamiento de los componentes tecnológicos</t>
  </si>
  <si>
    <t>Número actividades programadas para el funcionamiento de los componentes tecnológicos</t>
  </si>
  <si>
    <t>El indicador mide el seguimiento a la disponibilidad de TI, para garantizar el funcionamiento de los componentes tecnologicos</t>
  </si>
  <si>
    <t>GS05</t>
  </si>
  <si>
    <t xml:space="preserve">Porcentaje de Eficiencia en la atención de requerimientos </t>
  </si>
  <si>
    <t>Cumplir con la prestación de  servicios de TI</t>
  </si>
  <si>
    <t>Número de requerimientos solucionados</t>
  </si>
  <si>
    <t>Número de requerimientos recibidos</t>
  </si>
  <si>
    <t>El Indicador muestra la Eficiencia en la atención de requerimientos recibidos durante el mes</t>
  </si>
  <si>
    <t>GS03</t>
  </si>
  <si>
    <t>Porcentaje de requerimientos internos de demanda a la OTI</t>
  </si>
  <si>
    <t>Identificar la evolución de los requerimientos recibidos por la OTI.</t>
  </si>
  <si>
    <t>Número de requerimientos internos atendidos por la OTI</t>
  </si>
  <si>
    <t xml:space="preserve">El indicador muestra los requerimientos internos atendidos por la OTI frente a los recibidos </t>
  </si>
  <si>
    <t>RS04</t>
  </si>
  <si>
    <t>Actividades ejecutadas en el plan de acción de MIPG de las políticas "Gobierno y Seguridad Digital"</t>
  </si>
  <si>
    <t>Ejecutar las actividades plasmadas en el plan de acción de (FURAG y Autodiagnóstico de MIPG), correspondiente a las políticas de "Gobierno y Seguridad Digital"</t>
  </si>
  <si>
    <t>Número de actividades ejecutadas en el plan de acción de MIPG de las políticas "Gobierno y Seguridad Digital"</t>
  </si>
  <si>
    <t>El indicador mide las actividades necesarias para eliminar las brechas existentes frente al FURAG y Autodiagnósticos realizados en el marco del MIPG en las políticas de Gobierno y Seguridad Digital.</t>
  </si>
  <si>
    <t>GS04</t>
  </si>
  <si>
    <t>Administración de personal,  Fortalecimiento de competencias, Bienestar social, Estímulos e Incentivos, Evaluación del Desempeño, Gestión del Sistema de Seguridad Social en Salud</t>
  </si>
  <si>
    <t xml:space="preserve">Porcentaje acumulado de avance en la ejecución del Plan Estratégico de Desarrollo del Talento Humano </t>
  </si>
  <si>
    <t>Formular, gestionar y controlar las actividades necesarias para la vinculación, compensación, permanencia y retiro de los empleados públicos de la Superintendencia Nacional de Salud, mediante el uso y registro en los sistemas de información instituci</t>
  </si>
  <si>
    <t>onales y externos dispuestos de conformidad con la normatividad vigente, con el fin de proporcionar personal competente para el logro de la misión de la entidad.</t>
  </si>
  <si>
    <t>Formular,  ejecutar y evaluar  el Plan Estratégico de  Gestión del Talento Humano-PETH basado en el Modelo Integral de Gestión de Personas. (Plan anual de vacantes, Plan de Previsión de Recursos Humanos, Plan institucional de Capacitación, Plan de Bi</t>
  </si>
  <si>
    <t>enestar social, Estímulos e Incentivos, Plan Anual de Trabajo de Seguridad y Salud en el Trabajo)</t>
  </si>
  <si>
    <t>Número de actividades ejecutadas en el periodo</t>
  </si>
  <si>
    <t xml:space="preserve"> Número de actividades programadas en el cronograma del Plan Estratégico de Desarrollo del Talento Humano en el periodo</t>
  </si>
  <si>
    <t xml:space="preserve">El indicador muestra el nivel de avance en la ejecución de actividades programadas para la implementación y desarrollo del Plan Estratégico de Desarrollo del Talento Humano </t>
  </si>
  <si>
    <t>AP01</t>
  </si>
  <si>
    <t xml:space="preserve">Secretaria General - Direción de Talento Humano </t>
  </si>
  <si>
    <t xml:space="preserve">Fortalecimiento de competencias </t>
  </si>
  <si>
    <t>Porcentaje acumulado de avance en la ejecución del Plan institucional de capacitación</t>
  </si>
  <si>
    <t>Cualificar los servidores públicos de la Superintendencia Nacional de Salud, mediante eventos de capacitación para mejorar su desempeño en el puesto de trabajo.</t>
  </si>
  <si>
    <t>Ejecutar  el Cronograma del plan institucional de capacitación ( Componente de Gestión del Desarrollo)</t>
  </si>
  <si>
    <t>Número de actividades ejecutadas en el período</t>
  </si>
  <si>
    <t xml:space="preserve"> Número de actividades programadas en el cronograma del Plan institucional de capacitación</t>
  </si>
  <si>
    <t>El indicador mide la ejecución de actividades del Cronograma del plan institucional de capacitación ( Componente de Gestión del Desarrollo)</t>
  </si>
  <si>
    <t>FC01</t>
  </si>
  <si>
    <t>Bienestar social estimulos e incentivos</t>
  </si>
  <si>
    <t xml:space="preserve">Porcentaje acumulado de avance en la ejecución del Plan de bienestar social y estímulos </t>
  </si>
  <si>
    <t>Promocionar estrategias de participación e integración que estimulen a los funcionarios, mediante la implementación de actividades orientadas al bienestar y los incentivos, con el fin de contribuir con el mejoramiento de la calidad de vida de los mis</t>
  </si>
  <si>
    <t>mos.</t>
  </si>
  <si>
    <t xml:space="preserve"> Número de actividades programadas en el cronograma del Plan de bienestar social y estímulos</t>
  </si>
  <si>
    <t xml:space="preserve">El indicador mide el avance en la ejecución del Plan de bienestar social y estímulos </t>
  </si>
  <si>
    <t>BE01</t>
  </si>
  <si>
    <t>Gestión del sistema de seguridad y salud en el tarbajo</t>
  </si>
  <si>
    <t>Porcentaje acumulado de avance en la ejecución del Plan anual de Seguridad y Salud en el Trabajo</t>
  </si>
  <si>
    <t>Diseñar, implementar y mantener los estándares legales en materia de Seguridad y Salud en el Trabajo, a través de campañas, planes, programas y eventos con el fin de contribuir en la promoción y el cuidado de la salud, la seguridad y el bienestar lab</t>
  </si>
  <si>
    <t>oral de los servidores de la Entidad.</t>
  </si>
  <si>
    <t xml:space="preserve"> Número de actividades programadas en el cronograma del Plan anual de Seguridad y Salud en el Trabajo</t>
  </si>
  <si>
    <t>El indicador mide el avance en la ejecución del Plan anual de Seguridad y Salud en el Trabajo</t>
  </si>
  <si>
    <t>ST01</t>
  </si>
  <si>
    <t xml:space="preserve">Administración de personal </t>
  </si>
  <si>
    <t>Ejecutar el cronograma para la implementación de la Política de integridad desde el componente #6 del PAAC 2021 ( Componente de Gestión de las Relaciones Humanas)</t>
  </si>
  <si>
    <t xml:space="preserve"> Número de actividades programadas en el cronograma para la implementación de la  política de integridad</t>
  </si>
  <si>
    <t>El indicador mide el avance en la ejecución del cronograma para la implementación de la  política de integridad</t>
  </si>
  <si>
    <t>AP02</t>
  </si>
  <si>
    <t xml:space="preserve">Porcentaje acumulado de avance en la ejecución del cronograma para la Implementación de la Política de Talento Humano -MIPG. </t>
  </si>
  <si>
    <t>Ejecutar el cronograma  para la Implementación de la Política de Talento Humano -MIPG. , desde el PETH. (Modelo Integral de la Gestión de Personas)</t>
  </si>
  <si>
    <t xml:space="preserve"> Número de actividades programadas en el  cronograma para la Implementación de la Política de Talento Humano -MIPG en el periodo</t>
  </si>
  <si>
    <t>El indicador mide el avance en la ejecución para la Implementación de la Política de Talento Humano -MIPG</t>
  </si>
  <si>
    <t>AP03</t>
  </si>
  <si>
    <t xml:space="preserve"> Fortalecimiento de competencias</t>
  </si>
  <si>
    <t xml:space="preserve">Porcentaje acumulado de avance en la ejecución del cronograma para la Implementación de la Política de Gestión del Conocimiento -MIPG. </t>
  </si>
  <si>
    <t>Ejecutar el cronograma  para la Implementación de la Política de Gestión del Conocimiento -MIPG. (Componente de Gestión del Desarrollo)</t>
  </si>
  <si>
    <t xml:space="preserve"> Número de actividades programadas en el cronograma para la Implementación de la Política de Gestión del Conocimiento -MIPG en el periodo</t>
  </si>
  <si>
    <t>El indicador muestra el nivel de avance en la ejecución de actividades programadas para la implementación y desarrollo  la Política de Gestión del Conocimiento</t>
  </si>
  <si>
    <t>FC02</t>
  </si>
  <si>
    <t xml:space="preserve">Informes de Monitoreos de Riesgos allegado a la Secretaria General </t>
  </si>
  <si>
    <t>Enviar a Secretaría General un informe con los soportes y monitoreo de los Riesgos de Gestión y Riesgos de Corrupción con corte a 31 de junio y 31 de diciembre de la vigencia.</t>
  </si>
  <si>
    <t xml:space="preserve">Número de Informes de Monitoreos de Riesgos allegado a la Secretaria General </t>
  </si>
  <si>
    <t xml:space="preserve">El indicador mide los Monitoreos de Riesgos allegado a la Secretaria General </t>
  </si>
  <si>
    <t>AS11</t>
  </si>
  <si>
    <t>Contractual</t>
  </si>
  <si>
    <t>Seguimientos a la Gestión Contractual realizados</t>
  </si>
  <si>
    <t>Celebrar el contrato o convenio y apoyar la ejecución satisfactoria del mismo, mediante la supervisión o interventoría y seguimiento de las obligaciones contractuales con el debido cumplimiento de la normatividad vigente, las obligaciones establecida</t>
  </si>
  <si>
    <t>s en el Manual de Contratación de la Entidad, así como los atributos de calidad, oportunidad y legalidad, con el fin de apoyar el cumplimiento de la misión, operación y el Plan de Contratación de la Entidad</t>
  </si>
  <si>
    <t>Realizar el seguimiento a la Gestión Contractual.</t>
  </si>
  <si>
    <t>Número de seguimientos a la Gestión Contractual realizados</t>
  </si>
  <si>
    <t xml:space="preserve">Este indicador muestra los informes realizados de Seguimientos a la Gestión Contractual programados y solicitados por la alta dirección </t>
  </si>
  <si>
    <t>PC04</t>
  </si>
  <si>
    <t xml:space="preserve">Secretaria General - Dirección de Contratación </t>
  </si>
  <si>
    <t>Porcentaje de avance en Contratos celebrados</t>
  </si>
  <si>
    <t>Celebrar los contratos y/o convenios previstos en el Plan Anual de Adquisiciones a través de la plataforma de SECOP II</t>
  </si>
  <si>
    <t>Número de contratos celebrados</t>
  </si>
  <si>
    <t>Número de solicitudes previstas en el Plan Anual de Adquisiciones radicadas por las dependencias</t>
  </si>
  <si>
    <t xml:space="preserve">Este indicador muestra el resultado de los contratos celebrados frente a los planeados en el Plan Anual de Adquisiciones </t>
  </si>
  <si>
    <t>PC02</t>
  </si>
  <si>
    <t>Porcentaje de modificaciones contractuales tramitadas</t>
  </si>
  <si>
    <t>Tramitar las modificaciones contractuales radicadas</t>
  </si>
  <si>
    <t>Número de modificaciones contractuales  tramitadas</t>
  </si>
  <si>
    <t>Número de modificaciones contractuales radicadas</t>
  </si>
  <si>
    <t xml:space="preserve">El indicador muestra las modificaciones realizadas al Plan Anual de Adquisiciones solicitadas por las dependencias </t>
  </si>
  <si>
    <t>PC03</t>
  </si>
  <si>
    <t>Administración de la Gestión Documental</t>
  </si>
  <si>
    <t>Porcentaje de avance en la ejecución del PINAR</t>
  </si>
  <si>
    <t>Administrar la documentación recibida y producida por la Entidad mediante el uso de los estándares del tratamiento de documentos (físicos o electrónicos), de la normatividad vigente, notificación de los actos administrativos y demás documentos con el</t>
  </si>
  <si>
    <t>fin de facilitar el trámite, utilización, consulta de las partes interesadas y la conservación de la memoria institucional de la Superintendencia Nacional de Salud.</t>
  </si>
  <si>
    <t>Formular y ejecutar el PINAR</t>
  </si>
  <si>
    <t>Número de actividades ejecutadas en el PINAR</t>
  </si>
  <si>
    <t>Número de actividades formuladas a ejecutar en el periodo</t>
  </si>
  <si>
    <t>El indicador muestra el nivel de avance en la ejecución de actividades programadas para la implementación y desarrollo  del Plan Institucional de Archivos - PINAR</t>
  </si>
  <si>
    <t>GD12</t>
  </si>
  <si>
    <t xml:space="preserve">Secretaria General - Dirección Administrativa </t>
  </si>
  <si>
    <t xml:space="preserve">Porcentaje acumulado de avance en la ejecución del Plan de Implementación de la Política de Gestión Documental </t>
  </si>
  <si>
    <t>Ejecutar el Plan de Implementación de la Política de Gestión Documental 2021 según MIPG</t>
  </si>
  <si>
    <t>Número de actividades ejecutadas en el Plan de implementación de la política de Gestión Documental en el 2021</t>
  </si>
  <si>
    <t xml:space="preserve"> Número de actividades formuladas a ejecutar en el periodo en el Plan de implementación de la política de Gestión Documental en el 2021</t>
  </si>
  <si>
    <t xml:space="preserve">El indicador muestra el nivel de avance en la ejecución de actividades programadas para la implementación y desarrollo  de la Política de Gestión Documental 2020 según MIPG </t>
  </si>
  <si>
    <t>GD05</t>
  </si>
  <si>
    <t>Porcentaje de error en el direccionamiento de los documentos de entrada radicados a las dependencias.</t>
  </si>
  <si>
    <t>Disminuir el porcentaje de error en el direccionamiento de los documentos de entrada radicados a las dependencias respecto al promedio del año  inmediatamente anterior (Línea base)</t>
  </si>
  <si>
    <t>Número de documentos de entrada con error en el direccionamiento durante el periodo</t>
  </si>
  <si>
    <t>Total documentos de entrada radicados en el periodo</t>
  </si>
  <si>
    <t xml:space="preserve">Este indicador muestra la disminución en el porcentaje de error en el direccionamiento de los documentos allegados a la SNS. </t>
  </si>
  <si>
    <t>GD02</t>
  </si>
  <si>
    <t xml:space="preserve">Menor a 1%
</t>
  </si>
  <si>
    <t>[0%,  1%]</t>
  </si>
  <si>
    <t>(1%, 3%)</t>
  </si>
  <si>
    <t>Mayor o igual a 3,0%</t>
  </si>
  <si>
    <t xml:space="preserve">Porcentaje de error en la digitalización de documentos. </t>
  </si>
  <si>
    <t>Disminuir el porcentaje de error de documentos digitalizados con cumplimiento de las características de calidad, respecto al promedio del año inmediatamente anterior (Línea Base)</t>
  </si>
  <si>
    <t>Número de documentos con error en la digitalización y cargue al sistema durante el periodo</t>
  </si>
  <si>
    <t>Número Total de documentos digitalizados durante el periodo</t>
  </si>
  <si>
    <t xml:space="preserve">Este indicador muestra la disminución en el porcentaje de error en la digitalización y cargue del sistema de los documentos direccionados a las dependencias de la SNS. </t>
  </si>
  <si>
    <t>GD03</t>
  </si>
  <si>
    <t>Número de mesas de trabajo realizadas con el operador de mensajería expresa para verificar la oportunidad en la entrega de las comunicaciones</t>
  </si>
  <si>
    <t>Establecer mesas de trabajo con el operador de mensajería expresa para verificar la oportunidad en la entrega de las comunicaciones y así establecer lineamientos de mejora</t>
  </si>
  <si>
    <t>Número de mesas de trabajo realizadas</t>
  </si>
  <si>
    <t xml:space="preserve">Este indicador muestra las mesas de trabajo realizado entre el grupo de correspondencia y el operador logístico de mensajería expresa con el fin de optimizar los tiempos de entrega en las comunicaciones </t>
  </si>
  <si>
    <t>GD19</t>
  </si>
  <si>
    <t>Total de actos administrativos recibidos para notificar  o comunicar en el periodo</t>
  </si>
  <si>
    <t xml:space="preserve">El indicador muestra  el numero de actos administrativos con notificación frente al total de actos administrativos enviado por las dependencias </t>
  </si>
  <si>
    <t>GD01</t>
  </si>
  <si>
    <t>Porcentaje de actos administrativos con orden de notificación por medios electrónicos</t>
  </si>
  <si>
    <t>Tramitar las notificaciones o comunicaciones ordenados por medios electrónicos</t>
  </si>
  <si>
    <t>Total de actos administrativos ordenados por medios  electrónicos en el periodo</t>
  </si>
  <si>
    <t>Total de actos administrativos ordenados para notificar o comunicar en el periodo</t>
  </si>
  <si>
    <t>Porcentaje de actos administrativos con orden de notificación por medios electrónicos.</t>
  </si>
  <si>
    <t>GD14</t>
  </si>
  <si>
    <t>Campañas realizadas para fortalecer el uso de medios electrónicos y la notificación electrónica</t>
  </si>
  <si>
    <t>Realizar campañas dirigidas a los grupos de valor para fortalecer el uso de medios electrónicos y la notificación electrónica</t>
  </si>
  <si>
    <t>Número de Campañas realizadas en el periodo</t>
  </si>
  <si>
    <t>El indicador el numero de campañas realizadas para fortalecer el uso de medios electrónicos y la notificación electrónica</t>
  </si>
  <si>
    <t>GD15</t>
  </si>
  <si>
    <t>Acciones realizadas con el fin de incrementar el uso de medios electrónicos y el número de notificaciones electrónicas en el trámite de notificación.</t>
  </si>
  <si>
    <t>Realizar acciones con el fin de incrementar el uso de medios electrónicos y el número de notificaciones electrónicas en el trámite de notificación.</t>
  </si>
  <si>
    <t>Número de acciones realizadas con el fin de incrementar tanto el uso de medios electrónicos como el número de autorizaciones de notificación electrónica en el trámite de notificación</t>
  </si>
  <si>
    <t>El indicador muestra las acciones realizadas con el fin de incrementar el uso de medios electrónicos y el número de notificaciones electrónicas en el trámite de notificación.</t>
  </si>
  <si>
    <t>GD16</t>
  </si>
  <si>
    <t>Capacitación a los Gestores de la Superintendencia Nacional de Salud en el proceso de la Notificación.</t>
  </si>
  <si>
    <t>Capacitar a los Gestores  de la Superintendencia sobre el proceso de notificación (Personal - Electrónica), con el fin de que sirvan de multiplicadores de este proceso.</t>
  </si>
  <si>
    <t>Número de capacitaciones realizadas a los enlaces de Notificaciones de las diferentes dependencias en el proceso de Notificación</t>
  </si>
  <si>
    <t xml:space="preserve">Este indicador mide las campañas realizadas a los funcionarios para resaltar e interiorizar los aspectos positivos del sistema de correspondencia </t>
  </si>
  <si>
    <t>GD17</t>
  </si>
  <si>
    <t>1</t>
  </si>
  <si>
    <t>Proporción de notificaciones electrónicas</t>
  </si>
  <si>
    <t>Tablero Estratégico PEIDA: Profundizar esfuerzos para aumentar el número de vigilados que son notificados electrónicamente</t>
  </si>
  <si>
    <t>Número total de actos administrativos tramitados de forma electrónica</t>
  </si>
  <si>
    <t xml:space="preserve"> actos administrativos recibidos para notificar o comunicar</t>
  </si>
  <si>
    <t>El indicador mide la Proporción de notificaciones electrónicas</t>
  </si>
  <si>
    <t>GD13</t>
  </si>
  <si>
    <t xml:space="preserve">Vigilados que aceptaron notificación electrónica </t>
  </si>
  <si>
    <t>Cuenta del número de vigilados que aceptaron notificación electrónica</t>
  </si>
  <si>
    <t>El indicador mide el número de vigilados que aceptaron notificación electrónica</t>
  </si>
  <si>
    <t>GD18</t>
  </si>
  <si>
    <t>Administración de los Bienes de Consumo  y Devolutivos</t>
  </si>
  <si>
    <t>Campañas de sensibilización acerca del cuidado de los bienes de la entidad a cargo de funcionarios y contratistas.</t>
  </si>
  <si>
    <t>Gestionar los bienes de consumo y devolutivos, mediante la administración, mantenimiento y control de infraestructura y equipos, con el fin de garantizar la continuidad en el funcionamiento de la infraestructura de la Entidad.</t>
  </si>
  <si>
    <t>Realizar campañas de sensibilización acerca del cuidado de los bienes de la entidad a cargo de funcionarios y contratistas.</t>
  </si>
  <si>
    <t xml:space="preserve">Número de Campañas de sensibilización realizadas </t>
  </si>
  <si>
    <t xml:space="preserve">Este indicador muestra las campañas de sensibilización realizadas a los funcionarios de la entidad sobre la importancia y cuidado de los bienes de la entidad. </t>
  </si>
  <si>
    <t>AB02</t>
  </si>
  <si>
    <t>Campañas de socialización sobre el manejo del aplicativo de control de activos denominado “ApliCa”.</t>
  </si>
  <si>
    <t>Realizar campañas de socialización sobre el manejo del aplicativo de control de activos denominado “ApliCa”.</t>
  </si>
  <si>
    <t xml:space="preserve">Número de Campañas de socialización realizadas </t>
  </si>
  <si>
    <t>Este indicador muestra las campañas de sensibilización realizadas a los funcionarios de la entidad sobre  el manejo y la importancia del aplicativo de bienes ApliCa</t>
  </si>
  <si>
    <t>AB03</t>
  </si>
  <si>
    <t>Prestación de los Servicios Generales</t>
  </si>
  <si>
    <t>Porcentaje de cumplimiento a la atención oportuna de los requerimientos en temas de suministro y  mantenimiento de bienes y servicios generales solicitados a la Mesa de Ayuda de Recursos Físicos</t>
  </si>
  <si>
    <t>Identificar los bienes y servicios requeridos por la entidad, mediante la estructuración y la ejecución del Plan Anual de Adquisiciones, en lo referente a gastos generales, con el fin de Garantizar la continuidad en el funcionamiento de la infraestru</t>
  </si>
  <si>
    <t>ctura de la entidad.</t>
  </si>
  <si>
    <t>Realizar el control y seguimiento a la atención oportuna de los requerimientos en temas de suministro y  mantenimiento de bienes y servicios generales solicitados a la Mesa de Ayuda de Recursos Físicos.</t>
  </si>
  <si>
    <t>Número de requerimientos atendidos oportunamente</t>
  </si>
  <si>
    <t>Número de solicitudes realizadas por las áreas</t>
  </si>
  <si>
    <t xml:space="preserve">Este indicador muestra la oportunidad frente a los requerimientos de suministro y mantenimientos relacionados a bienes y servicios de la entidad. </t>
  </si>
  <si>
    <t>SG01</t>
  </si>
  <si>
    <t>Cumplimiento en la ejecución de actividades definidas en el cronograma del Subsistema de Gestión Ambiental-SGA</t>
  </si>
  <si>
    <t>Formular y ejecutar el Cronograma del Subsistema de Gestión Ambiental</t>
  </si>
  <si>
    <t>Número de actividades ejecutadas del cronograma del Subsistema de Gestión Ambiental - SGA</t>
  </si>
  <si>
    <t>El indicador muestra el nivel de avance en la ejecución de actividades programadas para la implementación y desarrollo  del Subsistema de Gestión Ambiental</t>
  </si>
  <si>
    <t>AS05</t>
  </si>
  <si>
    <t>Gestión Presupuestal</t>
  </si>
  <si>
    <t xml:space="preserve">Ejecución total del presupuesto en compromisos </t>
  </si>
  <si>
    <t>Registrar en SIIF Nación la ejecución de los recursos financieros apropiados por la ley anual de presupuesto y decreto de liquidación mediante la desagregación inicial del presupuesto, la expedición de los Certificados de Disponibilidad Presupuestal</t>
  </si>
  <si>
    <t>(CDP), el Registro Presupuestal del Compromiso (RPC), las modificaciones presupuestales, la verificación y creación de beneficiario cuenta, y otros trámites como las vigencias futuras y constitución de Reservas Presupuestales, para cumplir con las ne</t>
  </si>
  <si>
    <t>cesidades de la Entidad.</t>
  </si>
  <si>
    <t>Realizar seguimiento y emitir alertar tempranas sobre la ejecución del presupuesto.</t>
  </si>
  <si>
    <t>Compromisos total</t>
  </si>
  <si>
    <t xml:space="preserve"> Apropiación total final</t>
  </si>
  <si>
    <t xml:space="preserve">El indicador muestra el porcentaje de ejecución del presupuesto asignado a toda la entidad </t>
  </si>
  <si>
    <t>GP04</t>
  </si>
  <si>
    <t xml:space="preserve">Secretaria General - Dirección Financiera </t>
  </si>
  <si>
    <t xml:space="preserve">Ejecución total del presupuesto en obligaciones </t>
  </si>
  <si>
    <t>Obligaciones total</t>
  </si>
  <si>
    <t>GP05</t>
  </si>
  <si>
    <t xml:space="preserve">Ejecución del presupuesto de funcionamiento </t>
  </si>
  <si>
    <t>Compromisos_presupuesto de funcionamiento</t>
  </si>
  <si>
    <t xml:space="preserve"> Apropiación final_presupuesto de funcionamiento</t>
  </si>
  <si>
    <t xml:space="preserve">El indicador muestra el porcentaje de ejecución del presupuesto asignado por rubro de funcionamiento a toda la entidad </t>
  </si>
  <si>
    <t>GP06</t>
  </si>
  <si>
    <t xml:space="preserve">Porcentaje acumulado de avance en la ejecución del Plan para la Implementación de la Política de Gestión Presupuestal y eficiencia del gasto público  -MIPG. </t>
  </si>
  <si>
    <t>Realizar seguimiento a la ejecución presupuestal (vigencia actual y reservas presupuestales) y Plan Anual de Adquisiciones, para identificar y controlar el cumplimiento de los objetivos institucionales</t>
  </si>
  <si>
    <t xml:space="preserve"> Número de actividades programadas en el Plan para la Implementación de la Política de Gestión Presupuestal y eficiencia del gasto público  -MIPG en el periodo</t>
  </si>
  <si>
    <t xml:space="preserve">El indicador muestra el nivel de avance en la ejecución de actividades programadas para la implementación y desarrollo  la Política de Gestión Presupuestal y eficiencia del gasto público  -MIPG. </t>
  </si>
  <si>
    <t>GP07</t>
  </si>
  <si>
    <t>Informes de ejecución presupuestal enviados a la Alta Dirección y a las dependencias</t>
  </si>
  <si>
    <t>Realizar y entregar informes de ejecución presupuestal a las Dependencias Ejecutoras con el fin de que sirva de herramienta para el análisis por parte de cada responsable.</t>
  </si>
  <si>
    <t>Número de Informes realizados y entregados</t>
  </si>
  <si>
    <t xml:space="preserve">Corresponde el indicador de los informes realizados relacionados a la ejecución presupuestal dirigidos a la alta dirección, para realizar seguimiento a la ejecución del presupuesto asignado de la entidad. </t>
  </si>
  <si>
    <t>GP03</t>
  </si>
  <si>
    <t>Socializaciones en temas presupuestales dirigidas a los responsables  de la ejecución presupuestal</t>
  </si>
  <si>
    <t>Realizar socializaciones a las diferentes dependencias responsables de la ejecución sobre el manejo presupuestal y casos específicos.</t>
  </si>
  <si>
    <t>Número de socializaciones realizadas</t>
  </si>
  <si>
    <t xml:space="preserve">El indicador mide las socializaciones realizadas frente a temas presupuestales, dirigidos especialmente a los lideres y responsables de la ejecución presupuestal de la entidad. </t>
  </si>
  <si>
    <t>GP02</t>
  </si>
  <si>
    <t>Gestión de Tesorería</t>
  </si>
  <si>
    <t>Informes de seguimiento de viáticos</t>
  </si>
  <si>
    <t>Gestionar eficientemente los recursos financieros de la Superintendencia Nacional de Salud mediante la programación mensual de PAC, las transferencias a la Cuenta Única Nacional y el control de las cuentas bancarias con el fin de garantizar el flujo</t>
  </si>
  <si>
    <t>de recursos económicos de la entidad.</t>
  </si>
  <si>
    <t>Enviar informe  de las comisiones gestionadas, legalizadas y pendientes de legalizar a cada jefe de área.</t>
  </si>
  <si>
    <t xml:space="preserve">Número de informes enviados </t>
  </si>
  <si>
    <t>El indicador muestra  los informes realizados relacionados a los viáticos con información relevante en cuanto comisiones gestionadas, legalizadas y pendientes de legalizar a cada jefe de área.</t>
  </si>
  <si>
    <t>GT03</t>
  </si>
  <si>
    <t>Informes de Ejecución de PAC</t>
  </si>
  <si>
    <t>Enviar informes de seguimiento del PAC a las áreas responsables de  la ejecución.</t>
  </si>
  <si>
    <t>Número de informes enviados</t>
  </si>
  <si>
    <t>El indicador mide los informes de seguimiento del PAC enviados a las áreas responsables de  la ejecución</t>
  </si>
  <si>
    <t>GT01</t>
  </si>
  <si>
    <t>Gestión Contable</t>
  </si>
  <si>
    <t>Porcentaje acumulado de avance en la ejecución del cronograma de actividades que permiten presentar información financiera confiable y oportuna  para la toma de decisiones y análisis de los usuarios internos y externos de la Entidad</t>
  </si>
  <si>
    <t>Revelar la realidad económica de la Superintendencia Nacional de Salud mediante el registro, análisis, verificación y control de la información contable derivada de hechos económicos para  presentar Estados Financieros con información confiable, rele</t>
  </si>
  <si>
    <t>vante y comprensible</t>
  </si>
  <si>
    <t>Ejecutar el cronograma de actividades que permiten presentar información financiera confiable y oportuna  para la toma de decisiones y análisis de los usuarios internos y externos de la Entidad</t>
  </si>
  <si>
    <t>Número de actividades ejecutadas del cronograma  de actividades</t>
  </si>
  <si>
    <t xml:space="preserve"> Número de actividades programadas</t>
  </si>
  <si>
    <t>El indicador mide avance en la ejecución del cronograma de actividades que permiten presentar información financiera confiable y oportuna  para la toma de decisiones y análisis de los usuarios internos y externos de la Entidad</t>
  </si>
  <si>
    <t>GC01</t>
  </si>
  <si>
    <t xml:space="preserve">Control Financiero de Cuentas </t>
  </si>
  <si>
    <t>Informes de validaciones funcionales y de razonabilidad sobre los procesamientos financieros que afectan las cuentas por cobrar</t>
  </si>
  <si>
    <t>Consolidar la información financiera mediante el registro, la validación, la depuración y la conciliación a nivel interno y externo, de las variables que afectan las Cuentas por Cobrar (recaudo, causación, deterioro, recursos, revocatoria, depuración</t>
  </si>
  <si>
    <t>entre otras) por concepto de Tasa, Sanción y 0.2% Régimen Subsidiado, con el fin de generar información cualitativa y cuantitativa base para la solución de consultas sobre el estado de la cartera y del reporte de los hechos económicos de la Superint</t>
  </si>
  <si>
    <t>endencia Nacional de Salud en los estados financieros.</t>
  </si>
  <si>
    <t>Validar estados de cuenta y recaudos por clasificar</t>
  </si>
  <si>
    <t>Número de Informes de validaciones funcionales y de razonabilidad sobre los procesamientos financieros que afectan las cuentas por cobrar</t>
  </si>
  <si>
    <t>El indicador muestra los Informes de validaciones funcionales y de razonabilidad sobre los procesamientos financieros que afectan las cuentas por cobrar realizados</t>
  </si>
  <si>
    <t>CF02</t>
  </si>
  <si>
    <t>Porcentaje acumulado de avance en la ejecución del cronograma para la gestión de la Contribución</t>
  </si>
  <si>
    <t>Ejecutar el cronograma de actividades que permiten presentar el avance de la gestión de la Contribución</t>
  </si>
  <si>
    <t>Número de actividades ejecutadas del cronograma para la gestión de la Contribución</t>
  </si>
  <si>
    <t xml:space="preserve"> Número de actividades programadas del cronograma para la gestión de la Contribución</t>
  </si>
  <si>
    <t>El indicador mide avance en la ejecución del cronograma para la gestión de la Contribución</t>
  </si>
  <si>
    <t>GP08</t>
  </si>
  <si>
    <t>Porcentaje de cumplimiento de la meta de recaudo 2021</t>
  </si>
  <si>
    <t>Recaudar la Contribución mínimo en un 70%</t>
  </si>
  <si>
    <t>Millones recaudados de la Contribución</t>
  </si>
  <si>
    <t>Millones proyectados de recaudo de la Contribución</t>
  </si>
  <si>
    <t>El indicador mide el cumplimiento de la meta de recaudo 2021</t>
  </si>
  <si>
    <t>GP09</t>
  </si>
  <si>
    <t>Porcentaje de solicitudes de aplicación fórmula de liquidaciones adicionales de tasa gestionadas</t>
  </si>
  <si>
    <t>Aplicar la fórmula de liquidación de Tasa para las liquidaciones adicionales.</t>
  </si>
  <si>
    <t>Número de solicitudes gestionadas con oportunidad por la Oficina Asesora de Planeación</t>
  </si>
  <si>
    <t>Número de solicitudes asignadas en el Sistema que maneje la Entidad</t>
  </si>
  <si>
    <t xml:space="preserve">El indicador muestra el porcentaje de solicitudes de aplicación fórmula de liquidaciones adicionales de tasa gestionadas frente a las solicitudes asignadas en el sistema de TASA. </t>
  </si>
  <si>
    <t>TS01</t>
  </si>
  <si>
    <t xml:space="preserve">Secretaría General - Dirección Financiera </t>
  </si>
  <si>
    <t>Actuaciones Disciplinarias</t>
  </si>
  <si>
    <t>Mesas de trabajo orientadoras  con la áreas de mayor ocurrencia de conductas disciplinables</t>
  </si>
  <si>
    <t>Proferir providencias disciplinarias mediante la aplicación de la ritualidad de las actuaciones previstas en el Código Disciplinario Único y demás normas concordantes, con el fin de garantizar la efectividad de los principios y fines previstos en el</t>
  </si>
  <si>
    <t>ordenamiento jurídico aplicable a los funcionarios de la Superintendencia Nacional de Salud.</t>
  </si>
  <si>
    <t>Realizar mesas de trabajo orientadoras  con la áreas de mayor ocurrencia de conductas disciplinables y difundir mediante correo institucional de tips informativos en desarrollo de la función preventiva del proceso disciplinario</t>
  </si>
  <si>
    <t>Número de mesas de trabajo orientadoras  con las áreas de mayor ocurrencia de conductas disciplinables</t>
  </si>
  <si>
    <t>El indicador mide las mesas de trabajo orientadoras  con la áreas de mayor ocurrencia de conductas disciplinables</t>
  </si>
  <si>
    <t>AD02</t>
  </si>
  <si>
    <t xml:space="preserve">Secretaría General - Oficina de Control Disciplinario Interno </t>
  </si>
  <si>
    <t>Porcentaje de novedades disciplinarias, quejas, informes y derechos de petición tramitados.</t>
  </si>
  <si>
    <t>Determinar el procedimiento y/o actividad correspondiente, para adelantar el ejercicio de la acción disciplinaria que culminará con decisión de fondo.</t>
  </si>
  <si>
    <t>Número de novedades disciplinarias, quejas, informes y derechos de peticiones tramitados dentro del período</t>
  </si>
  <si>
    <t>Número de novedades disciplinarias, quejas, informes y derechos de peticiones recibidos dentro del período</t>
  </si>
  <si>
    <t xml:space="preserve">El indicador muestra las novedades disciplinarias, quejas, informes y derechos de petición tramitados por la Oficina de Control Interno Disciplinario frente a las recibidas. Por los diferentes canales de denuncia. </t>
  </si>
  <si>
    <t>AD01</t>
  </si>
  <si>
    <t>Solicitudes de capacitación dirigidas por el Ministerio Público y demás entidades competentes</t>
  </si>
  <si>
    <t>Gestionar con entidades externas capacitaciones en temas relacionados con derecho disciplinario. (Plan de capacitaciones- Instituto de estudios del ministerio publico - gestiones de la oficina)</t>
  </si>
  <si>
    <t>Número de solicitudes de capacitación dirigidas por el Ministerio Público y demás entidades competentes</t>
  </si>
  <si>
    <t>El indicador mide las solicitudes de capacitación dirigidas por el Ministerio Público y demás entidades competentes</t>
  </si>
  <si>
    <t>AD03</t>
  </si>
  <si>
    <t>Jornadas de decongestión del inventario de actuaciones disciplinarias</t>
  </si>
  <si>
    <t>Elaborar un plan de choque con el objeto de descongestionar el total de inventario de actuaciones disciplinarias de la Oficina, así como reducir el término de prescripción y caducidad.</t>
  </si>
  <si>
    <t>Número  de jornadas de descongestión realizadas</t>
  </si>
  <si>
    <t>El indicador mide las Jornadas de decongestión del inventario de actuaciones disciplinarias</t>
  </si>
  <si>
    <t>AD04</t>
  </si>
  <si>
    <t>Auditorías Integrales de Gestión</t>
  </si>
  <si>
    <t>Auditorias realizadas de acuerdo al  Programa Anual de Auditorias</t>
  </si>
  <si>
    <t>Verificar el cumplimiento de los objetivos institucionales y sus posibles desviaciones, alineados con el rol de tercera línea y control independiente, a través de la elaboración y presentación de informes de Auditorías Internas de Gestión a planes, p</t>
  </si>
  <si>
    <t>rogramas, proyectos, procesos, procedimientos, actividades y resultados de gestión u otro asunto de la Superintendencia Nacional de Salud, bajo los principios de autocontrol, autogestión y autorregulación, a fin de identificar recomendaciones y halla</t>
  </si>
  <si>
    <t>zgos, contribuyendo al mejoramiento continuo y fortalecimiento institucional.</t>
  </si>
  <si>
    <t>Ejecutar Programa Anual de Auditorías Internas</t>
  </si>
  <si>
    <t xml:space="preserve"> Número de auditorías realizadas en el periodo de acuerdo al programa anual de auditorías</t>
  </si>
  <si>
    <t>El indicador muestra las auditorias integrales de Gestión realizadas  a las dependencias de la entidad de acuerdo al Programa anual de Auditorias.</t>
  </si>
  <si>
    <t>IG01</t>
  </si>
  <si>
    <t>Numérico</t>
  </si>
  <si>
    <t>Seguimiento a la Gestión Institucional</t>
  </si>
  <si>
    <t>Verificar el cumplimiento de las metas y objetivos institucionales y sus posibles desviaciones, a través de la elaboración y presentación de informes de seguimiento y evaluación de resultados a Planes Institucionales, Planes de Mejoramiento u otro as</t>
  </si>
  <si>
    <t>unto objeto de seguimiento, previa verificación del cumplimiento de requisitos legales, competencias institucionales y procedimientos mediante la aplicación de herramientas, instrumentos, manuales y guías metodológicas, entre otros, adoptados por la</t>
  </si>
  <si>
    <t>Entidad o establecidos por organismos reguladores, con el fin de presentar  las recomendaciones y los hallazgos que den lugar, que fortalezcan el cumplimiento de la misión y objetivo de la Entidad.</t>
  </si>
  <si>
    <t>Ejecutar Programa Anual Seguimiento a la Gestión Institucional</t>
  </si>
  <si>
    <t>Número de seguimientos y evaluaciones realizadas oportunamente dentro de las fechas programadas en el periodo</t>
  </si>
  <si>
    <t xml:space="preserve">El indicador muestra el número de seguimientos y evaluaciones realizadas oportunamente frente a la Gestión Institucional. </t>
  </si>
  <si>
    <t>GI01</t>
  </si>
  <si>
    <t>Seguimientos y evaluaciones efectuadas al control en riesgos institucional</t>
  </si>
  <si>
    <t>Informe Ejecutivo Seguimiento Evaluación Riesgos de la Entidad</t>
  </si>
  <si>
    <t>El indicador muestra los seguimientos realizadas frente a la Evaluación del Riesgos de la Entidad.</t>
  </si>
  <si>
    <t>GI02</t>
  </si>
  <si>
    <t>version indicador</t>
  </si>
  <si>
    <t>OBSERVACIONES OAP</t>
  </si>
  <si>
    <t>Que mide</t>
  </si>
  <si>
    <t>meta</t>
  </si>
  <si>
    <t>num</t>
  </si>
  <si>
    <t>den</t>
  </si>
  <si>
    <t>Respon.</t>
  </si>
  <si>
    <t>Num.</t>
  </si>
  <si>
    <t>Denom.</t>
  </si>
  <si>
    <t>Meta</t>
  </si>
  <si>
    <t>Semáforo</t>
  </si>
  <si>
    <t>CUMPLIO</t>
  </si>
  <si>
    <t>SOBRECUMPLIO</t>
  </si>
  <si>
    <t>INCUMPLIO</t>
  </si>
  <si>
    <t>Resultado %</t>
  </si>
  <si>
    <t>Revisar existia un rezago de 1</t>
  </si>
  <si>
    <t>Cuenta de Semáforo</t>
  </si>
  <si>
    <t>cUMPLIO</t>
  </si>
  <si>
    <t xml:space="preserve">Oficina Liquidaciones </t>
  </si>
  <si>
    <t>M1-PA-001</t>
  </si>
  <si>
    <t>Porcentaje de reclamos en salud con requerimiento</t>
  </si>
  <si>
    <t xml:space="preserve">(Reclamos en salud en estado abierto y vencido con requerimiento / total de reclamos en estado abiertos y vencidos en el trimestre)*100  </t>
  </si>
  <si>
    <t>M3-PA-001</t>
  </si>
  <si>
    <t>Porcentaje de ejecución del programa Auditorías de Inspección y Vigilancia realizadas a los vigilados por parte de la Delegada de Protección al Usuario</t>
  </si>
  <si>
    <t>(N de auditorias ejecutadas por IV al SIAU / N de auditorias programadas en el trimestre)*100</t>
  </si>
  <si>
    <t>M1-PA-002</t>
  </si>
  <si>
    <t>Mesas de seguimiento a reclamos en salud realizadas</t>
  </si>
  <si>
    <t>Número de mesas de seguimiento a reclamos en salud realizadas en el trimestre</t>
  </si>
  <si>
    <t>M1-PA-003</t>
  </si>
  <si>
    <t xml:space="preserve">Porcentaje de jornadas de cierre de PQRD en salud realizadas </t>
  </si>
  <si>
    <t>(Número de jornadas de cierre de PQRD ejecutadas / Número de jornadas de cierre de PQRD programadas según demanda en el trimestre)*100</t>
  </si>
  <si>
    <t>E6-PA-001</t>
  </si>
  <si>
    <t>Número total de actividades desarrolladas en el trimestre</t>
  </si>
  <si>
    <t>E6-PA-002</t>
  </si>
  <si>
    <t>Capacitaciones realizadas en territorios cobijados por los programas de desarrollo con enfoque territorial PDET</t>
  </si>
  <si>
    <t>Número de capacitaciones realizadas en territorios cobijados por los programas de desarrollo con enfoque territorial PDET en el semestre</t>
  </si>
  <si>
    <t>E6-PA-003</t>
  </si>
  <si>
    <t>Nueva estrategia de participación ciudadana implementada</t>
  </si>
  <si>
    <t>Nueva estrategia de participación ciudadana implementada en la vigencia</t>
  </si>
  <si>
    <t>E6-PA-004</t>
  </si>
  <si>
    <t>Acciones de la Estrategia de articulación interna ejecutadas</t>
  </si>
  <si>
    <t>(Número de actividades de articulación realizadas en el trimestre de seguimiento / Número de actividades de articulación generadas en el trimestre)*100</t>
  </si>
  <si>
    <t>M3-PA-008</t>
  </si>
  <si>
    <t>Número de acciones IV en las que participan las Direcciones Regionales realizados</t>
  </si>
  <si>
    <t>Número de acciones IV en las que participan las Direcciones Regionales realizados en el trimestre a generadores, recaudadores y administradores</t>
  </si>
  <si>
    <t>M3-PA-009</t>
  </si>
  <si>
    <t xml:space="preserve">Acciones de Inspección y Vigilancia en territorios ZOMAC y PDET </t>
  </si>
  <si>
    <t>Número de Acciones de Inspección y Vigilancia en territorios ZOMAC y PDET en el trimestre</t>
  </si>
  <si>
    <t>M3-PA-010</t>
  </si>
  <si>
    <t>Auditorías realizadas</t>
  </si>
  <si>
    <t>Número de auditorías realizadas por semestre</t>
  </si>
  <si>
    <t>M2-PA-003</t>
  </si>
  <si>
    <t>Acciones de Apoyo técnico a la Delegada de Operadores Logísticos, Tecnologías en Salud y Gestores Farmacéuticos
Nota: apoyadas por las Direcciones Regionales en sus territorios</t>
  </si>
  <si>
    <t>Número de Acciones técnicas apoyadas por las Direcciones Regionales en el trimestre</t>
  </si>
  <si>
    <t>M2-PA-004</t>
  </si>
  <si>
    <t>Acciones con enfoque preventivo realizadas</t>
  </si>
  <si>
    <t>Número de acciones con enfoque preventivo realizadas en el trimestre</t>
  </si>
  <si>
    <t>M3-PA-013</t>
  </si>
  <si>
    <t>Mesas de Inspección y Vigilancia realizadas en el trimestre</t>
  </si>
  <si>
    <t>M3-PA-014</t>
  </si>
  <si>
    <t>Visitas realizadas a las Direcciones Regionales</t>
  </si>
  <si>
    <t>Número de visitas realizadas en el trimestre</t>
  </si>
  <si>
    <t>M2-PA-005</t>
  </si>
  <si>
    <t xml:space="preserve">Seguimiento a Redes de Controladores </t>
  </si>
  <si>
    <t xml:space="preserve">Número de seguimiento a Redes de Controladores en el trimestre </t>
  </si>
  <si>
    <t>M3-PA-016</t>
  </si>
  <si>
    <t>Mesas de Inspección y Vigilancia a Generadores Recaudadores y Administradores de Recursos del SGSSS realizadas</t>
  </si>
  <si>
    <t>Mesas de Inspección y Vigilancia a Generadores Recaudadores y Administradores de Recursos del SGSSS realizadas en el trimestre</t>
  </si>
  <si>
    <t>M2-PA-006</t>
  </si>
  <si>
    <t xml:space="preserve"> Acciones en territorio</t>
  </si>
  <si>
    <t>Número de Acciones  en territorio Ejecutadas en el trimestre.</t>
  </si>
  <si>
    <t>M3-PA-018</t>
  </si>
  <si>
    <t>Mesas realizadas en territorio</t>
  </si>
  <si>
    <t>Mesas de IV realizadas en el trimestre</t>
  </si>
  <si>
    <t>M3-PA-019</t>
  </si>
  <si>
    <t>Número de auditorias realizadas</t>
  </si>
  <si>
    <t>M5-PA-006</t>
  </si>
  <si>
    <t>Estudios emitidos de viabilidad o recomendación al Superintendente en 140 días o menos, a partir de la completitud de la información radicada por la entidad solicitante</t>
  </si>
  <si>
    <t>M3-PA-036</t>
  </si>
  <si>
    <t xml:space="preserve">Fases implementadas para el cumplimiento de las disposiciones de la Resolución 1632 de 2025 </t>
  </si>
  <si>
    <t>Número de fases implementadas</t>
  </si>
  <si>
    <t>M3-PA-037</t>
  </si>
  <si>
    <t>Revisión del cumplimiento de las metodologías bajo la resolución 412 de 2015</t>
  </si>
  <si>
    <t>Numero de evaluaciones de las notas técnicas de reservas técnicas de la EPS y PVS realizadas en el periodo</t>
  </si>
  <si>
    <t>M4-PA-011</t>
  </si>
  <si>
    <t>Seguimientos y monitoreos a entidades en medida de vigilancia realizados</t>
  </si>
  <si>
    <t xml:space="preserve">Número de seguimientos en campo a las entidades en medida especial </t>
  </si>
  <si>
    <t>M4-PA-012</t>
  </si>
  <si>
    <t>Porcentaje de avance en la actualización de la información de las fichas productos de los seguimiento</t>
  </si>
  <si>
    <t>M4-PA-013</t>
  </si>
  <si>
    <t>(Numero de seguimientos en campo realizados a los Prestadores de Servicios de Salud (PSS) bajo acción o medida especial / Total de seguimientos programados a ESE bajo medida)*100</t>
  </si>
  <si>
    <t>M4-PA-014</t>
  </si>
  <si>
    <t>Porcentaje de acciones de monitoreo y verificación realizadas a agentes interventores, contralores, gerentes y revisores fiscales de los PSS con medida especial</t>
  </si>
  <si>
    <t>(Número de acciones de monitoreo y verificación realizadas a los agentes interventores, contralores, gerentes y revisores fiscales de los Prestadores de Servicios en Salud - PSS con medida adoptada  / Número de acciones de monitoreo y verificación programadas a los agentes interventores, contralores, gerentes y revisores fiscales de los Prestadores de Servicios en Salud - PSS con medida adoptada)</t>
  </si>
  <si>
    <t>M5-PA-005</t>
  </si>
  <si>
    <t>Porcentaje de solicitudes tramitadas para la promoción de acuerdos de reestructuración de pasivos</t>
  </si>
  <si>
    <t>(Número de solicitudes de acuerdos de restructuración de pasivos evaluados en el periodo / Número de acuerdos de restructuración de pasivos solicitados con vencimiento del término)*100</t>
  </si>
  <si>
    <t>M5-PA-004</t>
  </si>
  <si>
    <t>Porcentaje de acciones de seguimiento a promotores de acuerdos de reestructuración de pasivos y gestión de la Junta de Vigilancia durante la celebración del acuerdo y ejecución de este</t>
  </si>
  <si>
    <t>(Número de acciones de seguimiento a la gestión de promotores de acuerdos de reestructuración de pasivos y Junta de Vigilancia realizadas / Número de acciones de seguimiento a la gestión de promotores de acuerdos de reestructuración de pasivos y Junta de Vigilancia programadas )*100</t>
  </si>
  <si>
    <t>M4-PA-015</t>
  </si>
  <si>
    <t xml:space="preserve">Porcentaje de eventos de difusión, socialización y capacitación realizados en relación con las acciones y medidas especiales adoptadas a los Prestadores de Servicios de Salud-PSS de la Superintendencia Nacional de Salud </t>
  </si>
  <si>
    <t>(Número de Eventos de difusión, socialización y capacitación realizados / Número de Eventos de difusión, socialización y capacitación programados)*100</t>
  </si>
  <si>
    <t>M2-PA-001</t>
  </si>
  <si>
    <t>Porcentaje de acciones de vigilancia implementadas frente a las alertas financieras identificadas en las ESE relacionadas con el reporte del insumo para la contribución ante la Supersalud</t>
  </si>
  <si>
    <t>(Número de acciones implementadas en el marco del plan de abordaje inmediato para las ESE / No de acciones identificadas que han generado alertas relacionadas con su situación financiera)*100</t>
  </si>
  <si>
    <t>M2-PA-002</t>
  </si>
  <si>
    <t xml:space="preserve">Porcentaje de ESE con seguimiento a los recursos asignados para la implementación de los equipos básicos en Salud </t>
  </si>
  <si>
    <t>(Número de ESE con seguimientos efectuados / Numero de ESE priorizadas para seguimiento) * 100</t>
  </si>
  <si>
    <t>M3-PA-003</t>
  </si>
  <si>
    <t>Porcentaje de seguimiento ejecutado sobre los Programas de Mejoramiento Institucional (PMI)</t>
  </si>
  <si>
    <t>(Número de seguimientos adelantados a los PMI / Numero de PMI reportados para seguimiento)*100</t>
  </si>
  <si>
    <t>M5-PA-003</t>
  </si>
  <si>
    <t>(Número de solicitudes de reformas estatutarias gestionadas / Número de solicitudes de reformas estatutarias recibidas para trámite en la vigencia)*100</t>
  </si>
  <si>
    <t>M5-PA-002</t>
  </si>
  <si>
    <t>Porcentaje de recursos de apelación por evaluación de gerentes y evaluación no satisfactoria por no presentación del plan de gestión</t>
  </si>
  <si>
    <t>(Número de recursos de apelación por evaluación de gerentes y evaluación no satisfactoria por no presentación del plan de gestión, gestionadas en los tiempos establecidos / Número de recursos de apelación por evaluación de gerentes y evaluación no satisfactoria por no presentación del plan de gestión recibidas)*100</t>
  </si>
  <si>
    <t>M3-PA-027</t>
  </si>
  <si>
    <t>Porcentaje de planes de mejoramiento evaluados</t>
  </si>
  <si>
    <t>(Número de planes de mejoramiento evaluados / Número de Planes de mejoramiento recibidos para PSS)*100</t>
  </si>
  <si>
    <t>M2-PA-007</t>
  </si>
  <si>
    <t>Porcentaje de acciones de Inspección y Vigilancia para monitoreo de los riesgos</t>
  </si>
  <si>
    <t>Numero de acciones de Inspección y Vigilancia ejecutadas para monitoreo de los riesgos / Número de acciones de Inspección y Vigilancia programadas para monitoreo de los riesgos</t>
  </si>
  <si>
    <t>M2-PA-008</t>
  </si>
  <si>
    <t>Orientaciones Técnicas ejecutadas a los PSS</t>
  </si>
  <si>
    <t>Número de orientaciones técnicas realizadas a los PSS</t>
  </si>
  <si>
    <t>M2-PA-009</t>
  </si>
  <si>
    <t>Medidas cautelares impuestas a los prestadores de servicios de salud a los que se les realizaron auditorías</t>
  </si>
  <si>
    <t>Medidas cautelares impuestas a prestadores auditados</t>
  </si>
  <si>
    <t>M3-PA-031</t>
  </si>
  <si>
    <t>Porcentaje de ejecución del Programa de Auditorías a los Prestadores de Servicios en Salud (PSS)</t>
  </si>
  <si>
    <t>Número de auditorías ejecutadas a PSS / Número total de auditorías programadas a PSS en la vigencia*100</t>
  </si>
  <si>
    <t>M4-PA-001</t>
  </si>
  <si>
    <t>Procesos con aplicación del procedimiento administrativo sancionatorio tramitados</t>
  </si>
  <si>
    <t>Número de actos administrativos expedidos en procesos con aplicación del procedimiento administrativo sancionatorio tramitados.</t>
  </si>
  <si>
    <t>M4-PA-002</t>
  </si>
  <si>
    <t xml:space="preserve">Insumos radicados en el año inmediatamente anterior tramitados en la etapa de iniciación y / o improcedencia </t>
  </si>
  <si>
    <t>Número de actuaciones realizadas en la etapa de apertura en el período actual</t>
  </si>
  <si>
    <t>M4-PA-003</t>
  </si>
  <si>
    <t xml:space="preserve">Expedientes con acto de iniciación soportados en insumos radicados en el año inmediatamente anterior tramitados en la etapa de Pruebas y / o Alegatos 
</t>
  </si>
  <si>
    <t>Número de procesos administrativos con resoluciones de pruebas y / o alegatos expedidas en el período actual</t>
  </si>
  <si>
    <t>M4-PA-004</t>
  </si>
  <si>
    <t xml:space="preserve">Expedientes con acto de Pruebas y / o Alegatos soportados en insumos radicados en el año inmediatamente anterior con decisión de primera instancia </t>
  </si>
  <si>
    <t>Número de resoluciones decisorias proferidas en el periodo actual</t>
  </si>
  <si>
    <t>M4-PA-005</t>
  </si>
  <si>
    <t xml:space="preserve">Capacitaciones a externos en territorio en el marco del fortalecimiento al vigilado </t>
  </si>
  <si>
    <t>Número de capacitaciones realizadas a externos sobre el proceso administrativo sancionatorio</t>
  </si>
  <si>
    <t>M4-PA-006</t>
  </si>
  <si>
    <t>Capacitaciones internas sobre el cumplimiento de los ANS en la SNS.</t>
  </si>
  <si>
    <t>Numero de Capacitaciones a las áreas que realizan traslados para investigaciones administrativas a la DIA en cuanto a cumplimiento de los ANS.</t>
  </si>
  <si>
    <t>M2-PA-010</t>
  </si>
  <si>
    <t>Porcentaje de solicitudes de información y / reclamos en salud finalizados por falta de oportunidad en la entrega o entrega incompleta de tecnologías en salud tramitados a los grupos de valor o interés de la SNS presentados a la DOLTS-GF</t>
  </si>
  <si>
    <t>(Sumatoria del número de solicitudes de información y / reclamos en salud finalizados por falta de oportunidad en la entrega o entrega incompleta de tecnologías en salud en el trimestre / Número de solicitudes de información y / reclamos en salud interpuestos por los grupos de valor o interés por falta de oportunidad en la entrega o entrega incompleta de tecnologías en salud)*100</t>
  </si>
  <si>
    <t>M2-PA-011</t>
  </si>
  <si>
    <t>Servicio de auditoría y visitas inspectivas realizadas</t>
  </si>
  <si>
    <t>Número de auditoría y visitas inspectivas realizadas a los OLTS y/o GF</t>
  </si>
  <si>
    <t>M2-PA-012</t>
  </si>
  <si>
    <t>Servicio de asistencia técnica realizadas</t>
  </si>
  <si>
    <t>Número de asistencias técnicas realizadas</t>
  </si>
  <si>
    <t>M6-PA-001</t>
  </si>
  <si>
    <t xml:space="preserve">Porcentaje de Audiencias realizadas de Conciliación de la función de conciliación </t>
  </si>
  <si>
    <t>Número de audiencias de conciliación realizadas en el trimestre / Total de solicitudes de conciliación a petición de parte admitidas</t>
  </si>
  <si>
    <t>M6-PA-002</t>
  </si>
  <si>
    <t xml:space="preserve">Número de acuerdos conciliatorios con seguimientos realizados / Número de acuerdos conciliatorios suscritos que sean exigibles </t>
  </si>
  <si>
    <t>M6-PA-003</t>
  </si>
  <si>
    <t xml:space="preserve">Pre- jornadas de conciliación ejecutadas </t>
  </si>
  <si>
    <t>Número de pre- jornadas de conciliación ejecutadas</t>
  </si>
  <si>
    <t>M6-PA-004</t>
  </si>
  <si>
    <t xml:space="preserve">Jornadas de la función de conciliación realizadas con informes de resultados </t>
  </si>
  <si>
    <t xml:space="preserve">Número de jornadas de la función de conciliación con informes de resultados </t>
  </si>
  <si>
    <t>M6-PA-005</t>
  </si>
  <si>
    <t>(Número de demandas gestionadas en el semestre / Totalidad de las demandas radicadas en igual período)*100</t>
  </si>
  <si>
    <t>M4-PA-009</t>
  </si>
  <si>
    <t xml:space="preserve">Porcentaje de actos administrativos entregados para firma, numeración y su posterior notificación, que resuelven los recursos y solicitudes de revocatoria directa que se presenten dentro de los procesos de única instancia </t>
  </si>
  <si>
    <t>(Número de proyectos de actos administrativos entregados para firma del Superintendente Nacional de Salud, que resuelven recursos y solicitudes de única instancia, que vencen dentro del periodo a reportar / No solicitudes de única instancia con vencimiento dentro del periodo a reportar) x 100</t>
  </si>
  <si>
    <t>M4-PA-010</t>
  </si>
  <si>
    <t>Porcentaje de actos administrativos entregados  para firma, numeración y su posterior notificación oportuna, que resuelven los recursos de apelación, queja y solicitudes de revocatoria directa que se presentaron dentro de los procesos sancionatorios en segunda instancia</t>
  </si>
  <si>
    <t>A5-PA-003</t>
  </si>
  <si>
    <t>Porcentaje de insumos aportados al proyecto según sea requerido</t>
  </si>
  <si>
    <t>(Número de insumos aportados / total de insumos requeridos en el semestre)*100</t>
  </si>
  <si>
    <t>A5-PA-005</t>
  </si>
  <si>
    <t>(Número de acciones contencioso administrativas y ordinarias tramitadas dentro de los términos de ley en el trimestre / Total de acciones contencioso administrativas y ordinarias recibidas para trámite en el trimestre)*100</t>
  </si>
  <si>
    <t>A5-PA-006</t>
  </si>
  <si>
    <t>(Número de solicitudes de conciliaciones que cumplan los requisitos de ley para ser presentadas ante el Comité de conciliación, en un término de 15 días hábiles siguientes / Número total de solicitudes de conciliaciones recibidas que cumplen con los requisitos de ley durante el periodo de trimestre)*100</t>
  </si>
  <si>
    <t>A5-PA-007</t>
  </si>
  <si>
    <t>Cantidad de actividades ejecutadas en el periodo</t>
  </si>
  <si>
    <t>A5-PA-008</t>
  </si>
  <si>
    <t xml:space="preserve">Número de acciones realizadas para el diseño del sistema integral / Total de acciones programadas para el diseño del sistema integral de seguimiento a sentencias en el semestre)*100 </t>
  </si>
  <si>
    <t>A5-PA-009</t>
  </si>
  <si>
    <t>Actividades ejecutadas en la implementación y sostenibilidad de la política de gestión y desempeño de Mejora Normativa</t>
  </si>
  <si>
    <t>Número de actividades ejecutadas en la implementación y sostenibilidad de la política de gestión y desempeño de Mejora Normativa</t>
  </si>
  <si>
    <t>A5-PA-010</t>
  </si>
  <si>
    <t>Boletín Jurídico publicado en la página web de la Entidad</t>
  </si>
  <si>
    <t>Número de boletines publicados</t>
  </si>
  <si>
    <t>A5-PA-011</t>
  </si>
  <si>
    <t xml:space="preserve">(Número de conceptos, derechos de petición y solicitudes tramitados en el semestre o periodo / Número de conceptos, solicitudes y derechos de petición con fecha de vencimiento en el período)*100 </t>
  </si>
  <si>
    <t>A5-PA-012</t>
  </si>
  <si>
    <t>Actividades ejecutadas en el cronograma de implementación y sostenibilidad de la política de gestión y desempeño de Defensa Jurídica</t>
  </si>
  <si>
    <t>Número de actividades ejecutadas en el cronograma de implementación y sostenibilidad de la política de gestión y desempeño de Defensa Jurídica</t>
  </si>
  <si>
    <t>E2-PA-001</t>
  </si>
  <si>
    <t>Acciones para la implementación y evaluación de los lineamientos del Sistema de Gestión del Conocimiento y la Innovación de la SNS</t>
  </si>
  <si>
    <t>Número de acciones para la implementación y evaluación de los lineamientos del Sistema de Gestión del Conocimiento y la Innovación de la SNS</t>
  </si>
  <si>
    <t>E5-PA-001</t>
  </si>
  <si>
    <t>Porcentaje de avance del sistema de alertas tempranas</t>
  </si>
  <si>
    <t>(Número total de hitos de desarrollados del Sistema de Alerta Tempranas/Número total de hitos programados para el diseño del Sistema de Alertas Tempranas)*100</t>
  </si>
  <si>
    <t>E5-PA-002</t>
  </si>
  <si>
    <t>Herramientas diseñadas (metodologías y/o instrumentos y/o lineamientos)</t>
  </si>
  <si>
    <t>Número de herramientas (metodologías y/o instrumentos y/o lineamientos) diseñadas por modelo supervisión</t>
  </si>
  <si>
    <t>E5-PA-003</t>
  </si>
  <si>
    <t>Socializaciones realizadas a nivel central y regional sobre  políticas, instrumentos, guías, metodologías y lineamientos</t>
  </si>
  <si>
    <t>Número de socializaciones realizadas de las políticas, instrumentos, guías, metodologías y lineamientos</t>
  </si>
  <si>
    <t>E5-PA-004</t>
  </si>
  <si>
    <t>Informes de seguimiento elaborados sobre las solicitudes realizadas para el diseño de políticas, instrumentos, guías, metodologías y lineamientos</t>
  </si>
  <si>
    <t>Número de informes de seguimiento sobre las solicitudes realizadas para el diseño de políticas, instrumentos, guías, metodologías y lineamientos</t>
  </si>
  <si>
    <t>E2-PA-002</t>
  </si>
  <si>
    <t>Porcentaje de ejecución de procesos/procedimientos del Programa de Gobernanza SNS</t>
  </si>
  <si>
    <t>(Número de actividades ejecutadas/Número de actividades programadas en el Programa de Gobernanza de datos para semestre)*100</t>
  </si>
  <si>
    <t>E2-PA-003</t>
  </si>
  <si>
    <t>Porcentaje de ejecución de procesos y procedimientos del Programa de inteligencia de negocios y analítica (Programa centro de excelencia de BI&amp;A)</t>
  </si>
  <si>
    <t>(Número de actividades ejecutadas/Número de actividades programadas en el Programa de inteligencia de negocios y analítica datos para semestre)*100</t>
  </si>
  <si>
    <t>E2-PA-004</t>
  </si>
  <si>
    <t>Acciones ejecutadas para la implementación de la Política de Gestión de la Información Estadística en la SNS y Certificación de Operaciones Estadísticas</t>
  </si>
  <si>
    <t>Número total de acciones ejecutados para la Gestión de la Información Estadística</t>
  </si>
  <si>
    <t>E4-PA-001</t>
  </si>
  <si>
    <t>Avance en el cumplimiento del Plan Estratégico de Tecnologías de la Información y las Comunicaciones PETI</t>
  </si>
  <si>
    <t>Número de acciones ejecutadas para actualización e implementación del Plan Estratégico de Tecnologías de la información -PETI</t>
  </si>
  <si>
    <t>E4-PA-002</t>
  </si>
  <si>
    <t>Avance en el cumplimiento del Plan de Seguridad y Privacidad de la Información y Seguridad Digital</t>
  </si>
  <si>
    <t>Número de actividades cumplidas del plan de seguridad y privacidad de la Información de la STI</t>
  </si>
  <si>
    <t>E4-PA-003</t>
  </si>
  <si>
    <t>Avance cumplimiento del Plan de Tratamiento de Riesgos de Seguridad y Privacidad de la Información</t>
  </si>
  <si>
    <t>Numero de actividades cumplidas del plan de Tratamientos de Riesgos de seguridad y privacidad de la Información de la STI</t>
  </si>
  <si>
    <t>E3-PA-001</t>
  </si>
  <si>
    <t>Audiencia Pública de Rendición de Cuentas realizada</t>
  </si>
  <si>
    <t>E3-PA-002</t>
  </si>
  <si>
    <t>Actividades comunicativas internas realizadas</t>
  </si>
  <si>
    <t>(Número de actividades comunicativas internas realizadas / Número de actividades comunicativas programadas en el trimestre)*100</t>
  </si>
  <si>
    <t>E3-PA-003</t>
  </si>
  <si>
    <t>Alcance promedio de visualización por publicación</t>
  </si>
  <si>
    <t>Número total de personas que visualizaron las publicaciones / total de usuarios que siguen las cuentas oficiales de la Supersalud en el trimestre</t>
  </si>
  <si>
    <t>E3-PA-004</t>
  </si>
  <si>
    <t>Productos de comunicación difundidos</t>
  </si>
  <si>
    <t>Campañas de comunicación en redes sociales y medios de comunicación realizadas/</t>
  </si>
  <si>
    <t>E1-PA-001</t>
  </si>
  <si>
    <t>Mapa de riesgos de Integridad implementado en la SNS</t>
  </si>
  <si>
    <t>Mapa de riesgos de Integridad implementado en todos los procesos de la SNS</t>
  </si>
  <si>
    <t>M5-PA-001</t>
  </si>
  <si>
    <t>Porcentaje de avance en diseño e implementación de la estrategia de Racionalización de tramites de la SNS</t>
  </si>
  <si>
    <t>(numero de acciones de la Estrategia de Racionalización de Tramites ejecutados / numero de acciones de la Estrategia de Racionalización de Tramites programados)*100</t>
  </si>
  <si>
    <t>E1-PA-002</t>
  </si>
  <si>
    <t>Cierre de acciones de mejoramiento represadas</t>
  </si>
  <si>
    <t>Número de acciones de mejoramiento represadas cerradas</t>
  </si>
  <si>
    <t>E1-PA-003</t>
  </si>
  <si>
    <t>Implementación de Herramienta tecnológica para administración del SIG y la Planeación Estratégica</t>
  </si>
  <si>
    <t xml:space="preserve">Número de Herramientas tecnológicas implementadas </t>
  </si>
  <si>
    <t>E1-PA-004</t>
  </si>
  <si>
    <t xml:space="preserve">Porcentaje de cumplimiento de los planes institucionales </t>
  </si>
  <si>
    <t>(Número de indicadores con cumplimiento de meta en el trimestre de seguimiento / Número de indicadores susceptibles de medición en el trimestre de seguimiento)*100</t>
  </si>
  <si>
    <t>E1-PA-005</t>
  </si>
  <si>
    <t xml:space="preserve">Porcentaje de cierre de brechas FURAG </t>
  </si>
  <si>
    <t>(Número de brechas FURAG cerradas / Total brechas FURAG detectadas)*100</t>
  </si>
  <si>
    <t>E1-PA-006</t>
  </si>
  <si>
    <t>Porcentaje de cumplimiento del PTEP</t>
  </si>
  <si>
    <t>(Número de actividades ejecutadas PTEP / Total actividades programadas en el trimestre en el PTEP)*100</t>
  </si>
  <si>
    <t>E1-PA-007</t>
  </si>
  <si>
    <t xml:space="preserve">Porcentaje de cumplimiento ejecución de los recursos de inversión </t>
  </si>
  <si>
    <t>(Total acumulado de recursos de inversión obligados / Total recursos de inversión apropiados para la vigencia)*100</t>
  </si>
  <si>
    <t>E1-PA-009</t>
  </si>
  <si>
    <t>M4-PA-007</t>
  </si>
  <si>
    <t>Número de visitas generadas por la adopción, seguimiento y monitoreo a vigilados en proceso de liquidación Ordenada por la SNS en el trimestre</t>
  </si>
  <si>
    <t>M4-PA-008</t>
  </si>
  <si>
    <t xml:space="preserve">Documentos radicados efectivos de salida en la herramienta Superargo de los procesos de respuesta a los usuarios o entidades del SGSSS y traslados a órganos de control </t>
  </si>
  <si>
    <t xml:space="preserve">Número de Documentos radicados efectivos de salida en la herramienta Superargo de los procesos de respuesta a los usuarios o entidades del SGSSS y traslados a órganos de control </t>
  </si>
  <si>
    <t>M4-PA-016</t>
  </si>
  <si>
    <t xml:space="preserve">Visitas de seguimiento de las liquidaciones No Ordenadas por la Superintendencia Nacional de Salud </t>
  </si>
  <si>
    <t>Número de visitas generadas por la adopción, seguimiento y monitoreo a vigilados en proceso de liquidación NO ordenada por la superintendencia de salud en el trimestre</t>
  </si>
  <si>
    <t>C1-PA-001</t>
  </si>
  <si>
    <t>Número de comunicados enfocados en la prevención divulgados</t>
  </si>
  <si>
    <t>C1-PA-002</t>
  </si>
  <si>
    <t>Seguimientos de ley y acompañamientos realizados al Programa Anual de Auditorías y Seguimientos</t>
  </si>
  <si>
    <t>Número de seguimientos de ley y acompañamientos realizados al Programa Anual de Auditorías y Seguimientos</t>
  </si>
  <si>
    <t>E1-PA-008</t>
  </si>
  <si>
    <t>Modelo de liderazgo implementado</t>
  </si>
  <si>
    <t xml:space="preserve">Número de actividades ejecutadas del plan de trabajo elaborado en el marco del modelo de liderazgo / Número de actividades programadas en el plan de trabajo elaborado en el marco del modelo de liderazgo </t>
  </si>
  <si>
    <t>A2-PA-001</t>
  </si>
  <si>
    <t>Porcentaje de avance en el Plan de trabajo para la intervención de sedes regionales existentes</t>
  </si>
  <si>
    <t>(número de acciones ejecutadas para la intervención de sedes regionales existentes / total acciones programadas en el plan de trabajo del semestre)*100%</t>
  </si>
  <si>
    <t>A2-PA-002</t>
  </si>
  <si>
    <t xml:space="preserve">	
Socializaciones o sensibilizaciones realizadas a los funcionarios o contratistas que tengan bienes asignados de la entidad</t>
  </si>
  <si>
    <t>Número de socializaciones o sensibilizaciones  realizadas</t>
  </si>
  <si>
    <t>A2-PA-003</t>
  </si>
  <si>
    <t>Porcentaje acumulado de avance en la ejecución del cronograma del subsistema del Sistema de Gestión Ambiental-SGA</t>
  </si>
  <si>
    <t>Número de actividades ejecutadas del subsistema Gestión Ambiental-SGA / Número de actividades programadas del cronograma del Sistema de Gestión Ambiental - SGA</t>
  </si>
  <si>
    <t>A6-PA-001</t>
  </si>
  <si>
    <t>Total inventarios documentales unificados y articulados con el gestor documental de la entidad</t>
  </si>
  <si>
    <t>Número total inventarios documentales unificados y articulados con el gestor documental de la entidad</t>
  </si>
  <si>
    <t>A6-PA-002</t>
  </si>
  <si>
    <t>Nivel de madurez de acuerdo con la matriz de cumplimiento del Modelo de Gestión documental y administración de archivos- MGDA</t>
  </si>
  <si>
    <t>Total de los productos cumplidos del Modelo de Gestión documental y administración de archivos en los dos componentes / Total productos del Modelo de Gestión documental y administración de archivos requeridos en los 3 componentes programados</t>
  </si>
  <si>
    <t>E4-PA-004</t>
  </si>
  <si>
    <t>Total de herramientas aplicables en la SNS (Escáneres, repositorios, etc.)</t>
  </si>
  <si>
    <t>(total de actividades ejecutadas del plan de trabajo/total de actividades programadas dentro del plan de trabajo "Evaluación de herramientas tecnológicas aplicables)*100</t>
  </si>
  <si>
    <t>E4-PA-005</t>
  </si>
  <si>
    <t>Porcentaje de avance en la elaboración de la propuesta de arquitectura tecnológica</t>
  </si>
  <si>
    <t>(total de actividades ejecutadas del plan de trabajo / total de actividades programadas dentro del plan de trabajo "Arquitectura tecnológica)*100</t>
  </si>
  <si>
    <t>A6-PA-005</t>
  </si>
  <si>
    <t>Porcentaje de avance en la validación de funcionalidades</t>
  </si>
  <si>
    <t>(total de actividades ejecutadas del plan de trabajo / total de actividades programadas en el trimestre dentro del plan de trabajo validación de usuarios clave)*100</t>
  </si>
  <si>
    <t>E4-PA-006</t>
  </si>
  <si>
    <t>Porcentaje de avance en el diseño de la estrategia de interoperabilidad</t>
  </si>
  <si>
    <t>(total de actividades ejecutadas del plan de trabajo / total de actividades programadas para el diseño de la estrategia de interoperabilidad)*100</t>
  </si>
  <si>
    <t>E4-PA-007</t>
  </si>
  <si>
    <t>Porcentaje de avance en la socialización de avances tecnológicos con áreas estratégicas</t>
  </si>
  <si>
    <t>(total de actividades realizadas / total de actividades para realizar la socialización de avances tecnológicos programadas para el diseño de la estrategia de interoperabilidad)*100</t>
  </si>
  <si>
    <t>A6-PA-008</t>
  </si>
  <si>
    <t>Elaborar e implementar, de acuerdo con el cronograma de trabajo, el plan de
preservación digital a largo plazo</t>
  </si>
  <si>
    <t>(total de actividades ejecutadas en el plan de preservación digital a largo plazo / total de actividades programadas en el plan de preservación digital a largo plazo)*100</t>
  </si>
  <si>
    <t>E4-PA-008</t>
  </si>
  <si>
    <t>Porcentaje de avance en la definición de indicadores de seguimiento para transformación digital</t>
  </si>
  <si>
    <t>(total de actividades realizadas / total de actividades programados dentro del plan de trabajo para definición de indicadores de seguimiento para transformación digital)*100</t>
  </si>
  <si>
    <t>A3-PA-001</t>
  </si>
  <si>
    <t>Actividades ejecutadas para el seguimiento al Plan Anual de Adquisiciones (PAA)</t>
  </si>
  <si>
    <t>Número actividades ejecutadas para el seguimiento al Plan Anual de Adquisiciones (PAA)</t>
  </si>
  <si>
    <t>A3-PA-002</t>
  </si>
  <si>
    <t>Porcentaje de Contratos suscritos en término de acuerdo con el Manual de Contratación</t>
  </si>
  <si>
    <t>(Número de contratos tramitados dentro del término estándar establecido según la modalidad de contratos / Número de radicados recibidos por la Dirección de Contratación con el cumplimiento de requisitos para publicación en plataformas de contratación, en el trimestre)*100</t>
  </si>
  <si>
    <t>A1-PA-001</t>
  </si>
  <si>
    <t xml:space="preserve">
Cumplimiento de las actividades establecida en el cronograma del PETH, relacionadas con la estrategia de Enfoque de Género, Diversidad e Inclusión</t>
  </si>
  <si>
    <t>A1-PA-002</t>
  </si>
  <si>
    <t xml:space="preserve">Cumplimiento del Plan Estratégico de Talento Humano </t>
  </si>
  <si>
    <t>Número de actividades ejecutadas del Plan Estratégico de Talento Humano</t>
  </si>
  <si>
    <t>A1-PA-003</t>
  </si>
  <si>
    <t>Cumplimiento del Plan de intervención de clima organizacional</t>
  </si>
  <si>
    <t>Número de actividades ejecutadas del Plan de intervención Clima organizacional</t>
  </si>
  <si>
    <t>A1-PA-004</t>
  </si>
  <si>
    <t>Cumplimiento del Plan Institucional de Capacitación</t>
  </si>
  <si>
    <t>Número de actividades ejecutadas del Plan Institucional de Capacitación</t>
  </si>
  <si>
    <t>A1-PA-005</t>
  </si>
  <si>
    <t xml:space="preserve">Cumplimiento del Plan de bienestar social y estímulos </t>
  </si>
  <si>
    <t>Número de actividades ejecutadas del Plan de Bienestar Social e Incentivos</t>
  </si>
  <si>
    <t>A1-PA-006</t>
  </si>
  <si>
    <t>Cumplimiento del Plan anual de Seguridad y Salud en el Trabajo</t>
  </si>
  <si>
    <t>Número de actividades ejecutadas en el Plan anual de Seguridad y Salud en el Trabajo</t>
  </si>
  <si>
    <t>A1-PA-007</t>
  </si>
  <si>
    <t>Cumplimiento del componente de integridad del Programa de Transparencia y Ética pública</t>
  </si>
  <si>
    <t>Número de actividades ejecutadas en el componente de integridad del Programa de Transparencia y Ética Pública</t>
  </si>
  <si>
    <t>A1-PA-008</t>
  </si>
  <si>
    <t>Cumplimiento de Acuerdos Sindicales</t>
  </si>
  <si>
    <t>Número de informes de compromisos de acuerdos sindicales cumplidos</t>
  </si>
  <si>
    <t>A4-PA-001</t>
  </si>
  <si>
    <t>Estados Financieros Certificados y publicados en Web de la SNS</t>
  </si>
  <si>
    <t>Número de Estados Financieros Certificados y publicados en Web de la SNS</t>
  </si>
  <si>
    <t>A4-PA-002</t>
  </si>
  <si>
    <t>Actas formalizadas del CTSC</t>
  </si>
  <si>
    <t>Número de Actas formalizadas del CTSC</t>
  </si>
  <si>
    <t>A4-PA-003</t>
  </si>
  <si>
    <t>Actividades ejecutadas del cronograma de actividades para la implementación y sostenibilidad de la política Gestión Presupuestal y Eficiencia del Gasto Público</t>
  </si>
  <si>
    <t>Número de actividades ejecutadas para la implementación y sostenibilidad de la política Gestión Presupuestal y Eficiencia del Gasto Público en el trimestre</t>
  </si>
  <si>
    <t>A4-PA-004</t>
  </si>
  <si>
    <t xml:space="preserve">Porcentaje de Ejecución presupuestal </t>
  </si>
  <si>
    <t>(Total compromisos / Total Apropiación)*100</t>
  </si>
  <si>
    <t>A4-PA-005</t>
  </si>
  <si>
    <t>Oportunidad en la gestión de pagos</t>
  </si>
  <si>
    <t>(Número de cuentas gestionadas en termino igual o menor a 5 días / Número de cuentas recibidas para pago en el mes)*100</t>
  </si>
  <si>
    <t>A4-PA-006</t>
  </si>
  <si>
    <t>Porcentaje de deudores con acciones de cobro realizadas</t>
  </si>
  <si>
    <t>(Número acumulado de deudores con acciones de cobro realizadas con corte al periodo de seguimiento /  Número total de deudores competencia del Grupo de Cobro Persuasivo y Jurisdicción Coactiva con corte al cierre de la vigencia anterior)*100</t>
  </si>
  <si>
    <t>A4-PA-007</t>
  </si>
  <si>
    <t>(Total de Entidades conciliadas / Total Entidades priorizadas de la cartera y diferencias reciprocas reportadas al cierre del año inmediatamente anterior)*100</t>
  </si>
  <si>
    <t>A4-PA-008</t>
  </si>
  <si>
    <t>Porcentaje de recaudo de cartera del veinte porciento del valor cartera cobrable al cierre de la vigencia anterior</t>
  </si>
  <si>
    <t>(Valor recaudado de cartera en el trimestre / Veinte porciento del total de la cartera clasificada como cobrable con corte al cierre de la vigencia anterior) *100</t>
  </si>
  <si>
    <t>C2-PA-001</t>
  </si>
  <si>
    <t>Capacitaciones, Autocapacitaciones y Charlas de Sensibilización y preservación del orden interno en materia disciplinaria realizadas</t>
  </si>
  <si>
    <t>Número de Capacitaciones, Autocapacitaciones y Charlas de Sensibilización y de preservación del orden interno realizadas, sobre acciones preventivas disciplinarias y normatividad vigente realizadas en el trimestre</t>
  </si>
  <si>
    <t>C2-PA-002</t>
  </si>
  <si>
    <t>Porcentaje de asuntos Número Radicado Control Disciplinario sobre los cuales se adopte decisión oportuna en la Oficina de Control Disciplinario Interno en etapa de instrucción</t>
  </si>
  <si>
    <t>(Número de asuntos (NRCD) con decisión adoptada en el período / Número total de asuntos (NRCD) recibidos) * 100</t>
  </si>
  <si>
    <t>C2-PA-003</t>
  </si>
  <si>
    <t>(Número de decisiones de fondo adoptadas en etapa de instrucción en el período / Número de procesos priorizados en etapa de instrucción en el trimestre)*100</t>
  </si>
  <si>
    <t>C2-PA-004</t>
  </si>
  <si>
    <t>Decisiones de fondo adoptadas en etapa de juzgamiento en la Oficina de Control Disciplinario Interno</t>
  </si>
  <si>
    <t>Número de decisiones de fondo adoptadas en el semestre</t>
  </si>
  <si>
    <t xml:space="preserve"> Número de radicados recibidos por la Dirección de Contratación con el cumplimiento de requisitos para publicación en plataformas de contratación, en el trimestre*100</t>
  </si>
  <si>
    <t xml:space="preserve">Número de contratos tramitados dentro del término estándar establecido según la modalidad de contratos </t>
  </si>
  <si>
    <t>Número actividades ejecutadas para el seguimiento al Plan Anual de Adquisiciones PAA</t>
  </si>
  <si>
    <t xml:space="preserve"> total de actividades programados dentro del plan de trabajo para definición de indicadores de seguimiento para transformación digital*100</t>
  </si>
  <si>
    <t xml:space="preserve">total de actividades realizadas </t>
  </si>
  <si>
    <t xml:space="preserve"> total de actividades programadas en el plan de preservación digital a largo plazo*100</t>
  </si>
  <si>
    <t xml:space="preserve">total de actividades ejecutadas en el plan de preservación digital a largo plazo </t>
  </si>
  <si>
    <t xml:space="preserve"> total de actividades para realizar la socialización de avances tecnológicos programadas para el diseño de la estrategia de interoperabilidad*100</t>
  </si>
  <si>
    <t xml:space="preserve"> total de actividades programadas para el diseño de la estrategia de interoperabilidad*100</t>
  </si>
  <si>
    <t xml:space="preserve">total de actividades ejecutadas del plan de trabajo </t>
  </si>
  <si>
    <t xml:space="preserve"> total de actividades programadas en el trimestre dentro del plan de trabajo validación de usuarios clave*100</t>
  </si>
  <si>
    <t xml:space="preserve"> total de actividades programadas dentro del plan de trabajo "Arquitectura tecnológica*100</t>
  </si>
  <si>
    <t>total de actividades programadas dentro del plan de trabajo "Evaluación de herramientas tecnológicas aplicables*100</t>
  </si>
  <si>
    <t>total de actividades ejecutadas del plan de trabajo</t>
  </si>
  <si>
    <t xml:space="preserve"> Total productos del Modelo de Gestión documental y administración de archivos requeridos en los 3 componentes programados</t>
  </si>
  <si>
    <t xml:space="preserve">Total de los productos cumplidos del Modelo de Gestión documental y administración de archivos en los dos componentes </t>
  </si>
  <si>
    <t xml:space="preserve"> Número de actividades programadas del cronograma del Sistema de Gestión Ambiental - SGA</t>
  </si>
  <si>
    <t xml:space="preserve">Número de actividades ejecutadas del subsistema Gestión Ambiental-SGA </t>
  </si>
  <si>
    <t xml:space="preserve"> total acciones programadas en el plan de trabajo del semestre*100%</t>
  </si>
  <si>
    <t xml:space="preserve">número de acciones ejecutadas para la intervención de sedes regionales existentes </t>
  </si>
  <si>
    <t xml:space="preserve"> Número de actividades programadas en el plan de trabajo elaborado en el marco del modelo de liderazgo </t>
  </si>
  <si>
    <t xml:space="preserve">Número de actividades ejecutadas del plan de trabajo elaborado en el marco del modelo de liderazgo </t>
  </si>
  <si>
    <t xml:space="preserve"> Total recursos de inversión apropiados para la vigencia*100</t>
  </si>
  <si>
    <t xml:space="preserve">Total acumulado de recursos de inversión obligados </t>
  </si>
  <si>
    <t xml:space="preserve"> Total actividades programadas en el trimestre en el PTEP*100</t>
  </si>
  <si>
    <t xml:space="preserve">Número de actividades ejecutadas PTEP </t>
  </si>
  <si>
    <t xml:space="preserve"> Total brechas FURAG detectadas*100</t>
  </si>
  <si>
    <t xml:space="preserve">Número de brechas FURAG cerradas </t>
  </si>
  <si>
    <t xml:space="preserve"> Número de indicadores susceptibles de medición en el trimestre de seguimiento*100</t>
  </si>
  <si>
    <t xml:space="preserve">Número de indicadores con cumplimiento de meta en el trimestre de seguimiento </t>
  </si>
  <si>
    <t xml:space="preserve"> numero de acciones de la Estrategia de Racionalización de Tramites programados*100</t>
  </si>
  <si>
    <t xml:space="preserve">numero de acciones de la Estrategia de Racionalización de Tramites ejecutados </t>
  </si>
  <si>
    <t>Campañas de comunicación en redes sociales y medios de comunicación realizadas</t>
  </si>
  <si>
    <t xml:space="preserve"> total de usuarios que siguen las cuentas oficiales de la Supersalud en el trimestre</t>
  </si>
  <si>
    <t xml:space="preserve">Número total de personas que visualizaron las publicaciones </t>
  </si>
  <si>
    <t xml:space="preserve"> Número de actividades comunicativas programadas en el trimestre*100</t>
  </si>
  <si>
    <t xml:space="preserve">Número de actividades comunicativas internas realizadas </t>
  </si>
  <si>
    <t>Número de actividades programadas en el Programa de inteligencia de negocios y analítica datos para semestre*100</t>
  </si>
  <si>
    <t>Número de actividades programadas en el Programa de Gobernanza de datos para semestre*100</t>
  </si>
  <si>
    <t>Número de herramientas metodologías y o instrumentos y o lineamientos) diseñadas por modelo supervisión</t>
  </si>
  <si>
    <t>Número total de hitos programados para el diseño del Sistema de Alertas Tempranas*100</t>
  </si>
  <si>
    <t>Número total de hitos de desarrollados del Sistema de Alerta Tempranas</t>
  </si>
  <si>
    <t xml:space="preserve"> Número de conceptos, solicitudes y derechos de petición con fecha de vencimiento en el período*100 </t>
  </si>
  <si>
    <t xml:space="preserve">Número de conceptos, derechos de petición y solicitudes tramitados en el semestre o periodo </t>
  </si>
  <si>
    <t xml:space="preserve"> Total de acciones programadas para el diseño del sistema integral de seguimiento a sentencias en el semestre*100 </t>
  </si>
  <si>
    <t xml:space="preserve">Número de acciones realizadas para el diseño del sistema integral </t>
  </si>
  <si>
    <t xml:space="preserve"> Número total de solicitudes de conciliaciones recibidas que cumplen con los requisitos de ley durante el periodo de trimestre*100</t>
  </si>
  <si>
    <t xml:space="preserve"> Total de acciones contencioso administrativas y ordinarias recibidas para trámite en el trimestre*100</t>
  </si>
  <si>
    <t xml:space="preserve">Número de acciones contencioso administrativas y ordinarias tramitadas dentro de los términos de ley en el trimestre </t>
  </si>
  <si>
    <t xml:space="preserve"> total de insumos requeridos en el semestre*100</t>
  </si>
  <si>
    <t xml:space="preserve">Número de insumos aportados </t>
  </si>
  <si>
    <t xml:space="preserve"> No solicitudes de única instancia con vencimiento dentro del periodo a reportar x 100</t>
  </si>
  <si>
    <t xml:space="preserve"> Totalidad de las demandas radicadas en igual período*100</t>
  </si>
  <si>
    <t xml:space="preserve"> Número de acuerdos conciliatorios suscritos que sean exigibles </t>
  </si>
  <si>
    <t xml:space="preserve">Número de acuerdos conciliatorios con seguimientos realizados </t>
  </si>
  <si>
    <t xml:space="preserve">Número de audiencias de conciliación realizadas en el trimestre </t>
  </si>
  <si>
    <t xml:space="preserve"> Número de solicitudes de información y  reclamos en salud interpuestos por los grupos de valor o interés por falta de oportunidad en la entrega o entrega incompleta de tecnologías en salud)*100</t>
  </si>
  <si>
    <t xml:space="preserve">Sumatoria del número de solicitudes de información y  reclamos en salud finalizados por falta de oportunidad en la entrega o entrega incompleta de tecnologías en salud en el trimestre </t>
  </si>
  <si>
    <t xml:space="preserve">Número de procesos administrativos con resoluciones de pruebas y </t>
  </si>
  <si>
    <t xml:space="preserve"> Número total de auditorías programadas a PSS en la vigencia*100</t>
  </si>
  <si>
    <t xml:space="preserve">Número de auditorías ejecutadas a PSS </t>
  </si>
  <si>
    <t xml:space="preserve"> Número de acciones de Inspección y Vigilancia programadas para monitoreo de los riesgos</t>
  </si>
  <si>
    <t xml:space="preserve">Numero de acciones de Inspección y Vigilancia ejecutadas para monitoreo de los riesgos </t>
  </si>
  <si>
    <t xml:space="preserve"> Número de Planes de mejoramiento recibidos para PSS*100</t>
  </si>
  <si>
    <t xml:space="preserve">Número de planes de mejoramiento evaluados </t>
  </si>
  <si>
    <t xml:space="preserve"> Número de recursos de apelación por evaluación de gerentes y evaluación no satisfactoria por no presentación del plan de gestión recibidas*100</t>
  </si>
  <si>
    <t xml:space="preserve">Número de recursos de apelación por evaluación de gerentes y evaluación no satisfactoria por no presentación del plan de gestión, gestionadas en los tiempos establecidos </t>
  </si>
  <si>
    <t xml:space="preserve"> Número de solicitudes de reformas estatutarias recibidas para trámite en la vigencia*100</t>
  </si>
  <si>
    <t xml:space="preserve">Número de solicitudes de reformas estatutarias gestionadas </t>
  </si>
  <si>
    <t xml:space="preserve"> Numero de PMI reportados para seguimiento*100</t>
  </si>
  <si>
    <t xml:space="preserve">Número de seguimientos adelantados a los PMI </t>
  </si>
  <si>
    <t xml:space="preserve"> Numero de ESE priorizadas para seguimiento * 100</t>
  </si>
  <si>
    <t xml:space="preserve">Número de ESE con seguimientos efectuados </t>
  </si>
  <si>
    <t xml:space="preserve"> No de acciones identificadas que han generado alertas relacionadas con su situación financiera*100</t>
  </si>
  <si>
    <t xml:space="preserve">Número de acciones implementadas en el marco del plan de abordaje inmediato para las ESE </t>
  </si>
  <si>
    <t xml:space="preserve"> Número de Eventos de difusión, socialización y capacitación programados*100</t>
  </si>
  <si>
    <t xml:space="preserve">Número de Eventos de difusión, socialización y capacitación realizados </t>
  </si>
  <si>
    <t xml:space="preserve"> Número de acciones de seguimiento a la gestión de promotores de acuerdos de reestructuración de pasivos y Junta de Vigilancia programadas *100</t>
  </si>
  <si>
    <t xml:space="preserve">Número de acciones de seguimiento a la gestión de promotores de acuerdos de reestructuración de pasivos y Junta de Vigilancia realizadas </t>
  </si>
  <si>
    <t xml:space="preserve"> Número de acuerdos de restructuración de pasivos solicitados con vencimiento del término*100</t>
  </si>
  <si>
    <t xml:space="preserve">Número de solicitudes de acuerdos de restructuración de pasivos evaluados en el periodo </t>
  </si>
  <si>
    <t xml:space="preserve"> Número de acciones de monitoreo y verificación programadas a los agentes interventores, contralores, gerentes y revisores fiscales de los Prestadores de Servicios en Salud - PSS con medida adoptada</t>
  </si>
  <si>
    <t xml:space="preserve">Número de acciones de monitoreo y verificación realizadas a los agentes interventores, contralores, gerentes y revisores fiscales de los Prestadores de Servicios en Salud - PSS con medida adoptada  </t>
  </si>
  <si>
    <t xml:space="preserve"> Total de seguimientos programados a ESE bajo medida*100</t>
  </si>
  <si>
    <t xml:space="preserve">Numero de seguimientos en campo realizados a los Prestadores de Servicios de Salud PSS bajo acción o medida especial </t>
  </si>
  <si>
    <t xml:space="preserve"> Total de trámites gestionados en el periodo*100</t>
  </si>
  <si>
    <t xml:space="preserve">Cantidad de trámites con estudio de viabilidad o recomendación gestionados en 140 días o menos </t>
  </si>
  <si>
    <t xml:space="preserve"> Número de actividades de articulación generadas en el trimestre*100</t>
  </si>
  <si>
    <t xml:space="preserve">Número de actividades de articulación realizadas en el trimestre de seguimiento </t>
  </si>
  <si>
    <t xml:space="preserve"> Número de jornadas de cierre de PQRD programadas según demanda en el trimestre*100</t>
  </si>
  <si>
    <t xml:space="preserve">Número de jornadas de cierre de PQRD ejecutadas </t>
  </si>
  <si>
    <t xml:space="preserve"> N de auditorias programadas en el trimestre*100</t>
  </si>
  <si>
    <t xml:space="preserve">N de auditorias ejecutadas por IV al SIAU </t>
  </si>
  <si>
    <t xml:space="preserve"> total de reclamos en estado abiertos y vencidos en el trimestre*100  </t>
  </si>
  <si>
    <t xml:space="preserve">Reclamos en salud en estado abierto y vencido con requerimiento </t>
  </si>
  <si>
    <t>100%
(A demanda)</t>
  </si>
  <si>
    <t>100% (306)
(A demanda)</t>
  </si>
  <si>
    <t>100% (327)</t>
  </si>
  <si>
    <t>100% (591)
(A demanda)</t>
  </si>
  <si>
    <t>(10%)
5</t>
  </si>
  <si>
    <t>(2%)
1</t>
  </si>
  <si>
    <t>(4%)
2</t>
  </si>
  <si>
    <t>No aplica</t>
  </si>
  <si>
    <t>Delegatura para la Protección al Usuario - Dirección de Inspección y Vigilancia para la Protección al Usuario</t>
  </si>
  <si>
    <t>Delegatura para la Protección al Usuario - Dirección de Servicio al Ciudadano y Promoción de la Participación Ciudadana</t>
  </si>
  <si>
    <t>Delegatura para Entidades Territoriales y Generadores y Recaudadores y Administradores de Recursos del SGSSS - Direcciones regionales</t>
  </si>
  <si>
    <t>Delegatura para Entidades Territoriales y Generadores y Recaudadores y Administradores de Recursos del SGSSS - Dirección de Inspección Vigilancia para Generadores Recaudadores y Administradores de Recursos del SGSSS</t>
  </si>
  <si>
    <t>Delegatura Prestadores de Servicios en Salud -DMEPSS</t>
  </si>
  <si>
    <t xml:space="preserve">Delegatura Prestadores de Servicios en Salud </t>
  </si>
  <si>
    <t xml:space="preserve">Delegatura Prestadores de Servicios en Salud -DIVPSS </t>
  </si>
  <si>
    <t>Delegatura de Función Jurisdiccional y de Conciliación</t>
  </si>
  <si>
    <t>Delegatura de Función Jurisdiccional y de Conciliación- Director de Conciliación</t>
  </si>
  <si>
    <t>Dirección Jurídica - Subdirección de recursos jurídicos </t>
  </si>
  <si>
    <t>Dirección Jurídica - Subdirección de defensa jurídica</t>
  </si>
  <si>
    <t>Dirección de Innovación y Desarrollo - Subdirección de Metodologías e Instrumentos de Supervisión</t>
  </si>
  <si>
    <t>Dirección de Innovación y Desarrollo - Subdirección de Analítica</t>
  </si>
  <si>
    <t>Dirección de Innovación y Desarrollo - Subdirección de Tecnologías de la Información</t>
  </si>
  <si>
    <t>Oficina Asesora de Comunicaciones Estratégicas e Imagen Institucional</t>
  </si>
  <si>
    <t>Despacho del Superintendente</t>
  </si>
  <si>
    <t>Secretaria General- Dirección Administrativa</t>
  </si>
  <si>
    <t>Secretaria General- Dirección de Contratación</t>
  </si>
  <si>
    <t>Secretaria General- Dirección de Talento Humano</t>
  </si>
  <si>
    <t>Secretaria General- Dirección Financiera</t>
  </si>
  <si>
    <t>Secretaria General- Control Disciplinario Interno</t>
  </si>
  <si>
    <t xml:space="preserve">Total compromisos </t>
  </si>
  <si>
    <t xml:space="preserve"> Total Apropiación*100</t>
  </si>
  <si>
    <t xml:space="preserve"> Número de cuentas recibidas para pago en el mes*100</t>
  </si>
  <si>
    <t xml:space="preserve">Número acumulado de deudores con acciones de cobro realizadas con corte al periodo de seguimiento </t>
  </si>
  <si>
    <t xml:space="preserve">  Número total de deudores competencia del Grupo de Cobro Persuasivo y Jurisdicción Coactiva con corte al cierre de la vigencia anterior*100</t>
  </si>
  <si>
    <t xml:space="preserve"> Total Entidades priorizadas de la cartera y diferencias reciprocas reportadas al cierre del año inmediatamente anterior*100</t>
  </si>
  <si>
    <t xml:space="preserve">Valor recaudado de cartera en el trimestre </t>
  </si>
  <si>
    <t xml:space="preserve"> Veinte porciento del total de la cartera clasificada como cobrable con corte al cierre de la vigencia anterior *100</t>
  </si>
  <si>
    <t xml:space="preserve">Número de asuntos NRCD con decisión adoptada en el período </t>
  </si>
  <si>
    <t xml:space="preserve"> Número total de asuntos NRCD recibidos * 100</t>
  </si>
  <si>
    <t xml:space="preserve">Número de decisiones de fondo adoptadas en etapa de instrucción en el período </t>
  </si>
  <si>
    <t xml:space="preserve"> Número de procesos priorizados en etapa de instrucción en el trimestre*100</t>
  </si>
  <si>
    <t>Se mide el número de mesas de seguimiento a reclamos en salud realizadas en el trimestre</t>
  </si>
  <si>
    <t>Se mide el número de capacitaciones realizadas en territorios cobijados por los programas de desarrollo con enfoque territorial PDET en el semestre</t>
  </si>
  <si>
    <t>Se mide el número de Nueva estrategia de participación ciudadana implementada en la vigencia</t>
  </si>
  <si>
    <t>Se mide el número de acciones IV en las que participan las Direcciones Regionales realizados en el trimestre a generadores, recaudadores y administradores</t>
  </si>
  <si>
    <t>Se mide el número de Acciones de Inspección y Vigilancia en territorios ZOMAC y PDET en el trimestre</t>
  </si>
  <si>
    <t>Se mide el número de auditorías realizadas por semestre</t>
  </si>
  <si>
    <t>Se mide el número de Acciones técnicas apoyadas por las Direcciones Regionales en el trimestre</t>
  </si>
  <si>
    <t>Se mide el número de acciones con enfoque preventivo realizadas en el trimestre</t>
  </si>
  <si>
    <t>Se mide el número de Mesas de Inspección y Vigilancia realizadas en el trimestre</t>
  </si>
  <si>
    <t>Se mide el número de visitas realizadas en el trimestre</t>
  </si>
  <si>
    <t xml:space="preserve">Se mide el número de seguimiento a Redes de Controladores en el trimestre </t>
  </si>
  <si>
    <t>Se mide el número de Mesas de Inspección y Vigilancia a Generadores Recaudadores y Administradores de Recursos del SGSSS realizadas en el trimestre</t>
  </si>
  <si>
    <t>Se mide el número de Acciones  en territorio Ejecutadas en el trimestre.</t>
  </si>
  <si>
    <t>Se mide el número de Mesas de IV realizadas en el trimestre</t>
  </si>
  <si>
    <t>Se mide el número de auditorias realizadas</t>
  </si>
  <si>
    <t>Se mide el número de fases implementadas</t>
  </si>
  <si>
    <t xml:space="preserve">Se mide el número de seguimientos en campo a las entidades en medida especial </t>
  </si>
  <si>
    <t>Se mide el número de acciones de monitoreo y verificación realizadas a los agentes interventores, contralores, gerentes y revisores fiscales de los Prestadores de Servicios en Salud - PSS con medida adoptada   sobre el  Número de acciones de monitoreo y verificación programadas a los agentes interventores, contralores, gerentes y revisores fiscales de los Prestadores de Servicios en Salud - PSS con medida adoptada</t>
  </si>
  <si>
    <t>Se mide el número de orientaciones técnicas realizadas a los PSS</t>
  </si>
  <si>
    <t>Se mide el número de actuaciones realizadas en la etapa de apertura en el período actual</t>
  </si>
  <si>
    <t xml:space="preserve">Se mide el número de procesos administrativos con resoluciones de pruebas y </t>
  </si>
  <si>
    <t>Se mide el número de resoluciones decisorias proferidas en el periodo actual</t>
  </si>
  <si>
    <t>Se mide el número de capacitaciones realizadas a externos sobre el proceso administrativo sancionatorio</t>
  </si>
  <si>
    <t>Se mide el número de auditoría y visitas inspectivas realizadas a los OLTS y/o GF</t>
  </si>
  <si>
    <t>Se mide el número de asistencias técnicas realizadas</t>
  </si>
  <si>
    <t xml:space="preserve">Se mide el número de acuerdos conciliatorios con seguimientos realizados  sobre el  Número de acuerdos conciliatorios suscritos que sean exigibles </t>
  </si>
  <si>
    <t>Se mide el número de pre- jornadas de conciliación ejecutadas</t>
  </si>
  <si>
    <t>Se mide el número de Cantidad de actividades ejecutadas en el periodo</t>
  </si>
  <si>
    <t>Se mide el número de actividades ejecutadas en la implementación y sostenibilidad de la política de gestión y desempeño de Mejora Normativa</t>
  </si>
  <si>
    <t>Se mide el número de boletines publicados</t>
  </si>
  <si>
    <t>Se mide el número de actividades ejecutadas en el cronograma de implementación y sostenibilidad de la política de gestión y desempeño de Defensa Jurídica</t>
  </si>
  <si>
    <t xml:space="preserve">Se mide el número de Campañas de comunicación en redes sociales y medios de comunicación realizadas sobre el </t>
  </si>
  <si>
    <t>Se mide el número de Mapa de riesgos de Integridad implementado en todos los procesos de la SNS</t>
  </si>
  <si>
    <t>Se mide el número de acciones de mejoramiento represadas cerradas</t>
  </si>
  <si>
    <t xml:space="preserve">Se mide el número de Herramientas tecnológicas implementadas </t>
  </si>
  <si>
    <t xml:space="preserve">Se mide el número de Resultado ITA medido por la Procuraduria General de la Nación </t>
  </si>
  <si>
    <t>Se mide el número de visitas generadas por la adopción, seguimiento y monitoreo a vigilados en proceso de liquidación Ordenada por la SNS en el trimestre</t>
  </si>
  <si>
    <t xml:space="preserve">Se mide el número de Documentos radicados efectivos de salida en la herramienta Superargo de los procesos de respuesta a los usuarios o entidades del SGSSS y traslados a órganos de control </t>
  </si>
  <si>
    <t>Se mide el número de visitas generadas por la adopción, seguimiento y monitoreo a vigilados en proceso de liquidación NO ordenada por la superintendencia de salud en el trimestre</t>
  </si>
  <si>
    <t>Se mide el número de comunicados enfocados en la prevención divulgados</t>
  </si>
  <si>
    <t>Se mide el número de seguimientos de ley y acompañamientos realizados al Programa Anual de Auditorías y Seguimientos</t>
  </si>
  <si>
    <t>Se mide el número de socializaciones o sensibilizaciones  realizadas</t>
  </si>
  <si>
    <t>Se mide el número de actividades ejecutadas del subsistema Gestión Ambiental-SGA  sobre el  Número de actividades programadas del cronograma del Sistema de Gestión Ambiental - SGA</t>
  </si>
  <si>
    <t>Se mide el número de actividades ejecutadas</t>
  </si>
  <si>
    <t>Se mide el número de actividades ejecutadas del Plan Estratégico de Talento Humano</t>
  </si>
  <si>
    <t>Se mide el número de actividades ejecutadas del Plan Institucional de Capacitación</t>
  </si>
  <si>
    <t>Se mide el número de actividades ejecutadas en el Plan anual de Seguridad y Salud en el Trabajo</t>
  </si>
  <si>
    <t>Se mide el número de actividades ejecutadas en el componente de integridad del Programa de Transparencia y Ética Pública</t>
  </si>
  <si>
    <t>Se mide el número de informes de compromisos de acuerdos sindicales cumplidos</t>
  </si>
  <si>
    <t>Se mide el número de Estados Financieros Certificados y publicados en Web de la SNS</t>
  </si>
  <si>
    <t>Se mide el número de Actas formalizadas del CTSC</t>
  </si>
  <si>
    <t>Se mide el número de actividades ejecutadas para la implementación y sostenibilidad de la política Gestión Presupuestal y Eficiencia del Gasto Público en el trimestre</t>
  </si>
  <si>
    <t>Se mide el número de decisiones de fondo adoptadas en el semestre</t>
  </si>
  <si>
    <t xml:space="preserve">1. Estructurar, regular e implementar la prestación de servicios de salud y el sistema integral de calidad en salud; mediante la conformación de redes integrales e integradas de servicios y el sistema integral de calidad en salud para garantizar el derecho fundamental a la salud, el acceso equitativo a los servicios de salud a la población del territorio nacional. </t>
  </si>
  <si>
    <t xml:space="preserve">Fortalecer la inspección, vigilancia y control del aseguramiento en salud
</t>
  </si>
  <si>
    <t>Defensa del derecho a la Salud: Proteger el derecho a la salud de todos los habitantes del territorio Nacional mediante las acciones de Vigilancia, Inspección Control, Jurisdiccional y de Conciliación</t>
  </si>
  <si>
    <t>Ciudadanos, Entidades Administradoras de Planes de Beneficios - EAPB y Veedurías</t>
  </si>
  <si>
    <t>1.1. Fortalecimiento de las acciones para el acceso a la salud</t>
  </si>
  <si>
    <t>Fortalecer la capacidad de respuesta a los reclamos en salud en estado abierto y vencido con requerimiento y fortalecer la Estrategia de atención mediante la presencia de agentes en Casas del Consumidor</t>
  </si>
  <si>
    <t>Ejecutar el Programa de Auditorías de Inspección y Vigilancia realizadas a los vigilados por parte de IV al SIAU</t>
  </si>
  <si>
    <t>Promover el mejoramiento de la calidad en la atención en salud</t>
  </si>
  <si>
    <t xml:space="preserve">Realizar mesas de seguimiento </t>
  </si>
  <si>
    <t>Jornadas de cierre de PQRD</t>
  </si>
  <si>
    <t>Promover y fortalecer la participación ciudadana para la defensa de los derechos de los usuarios del sector salud</t>
  </si>
  <si>
    <t xml:space="preserve">Participación de los actores de sistema en Salud: Promover la participación ciudadana y el control social, como mecanismos efectivos para escuchar y atender las necesidades de todos los actores, incluyendo a los trabajadores de la salud para tomar las acciones pertinentes </t>
  </si>
  <si>
    <t xml:space="preserve">Todos los ciudadanos </t>
  </si>
  <si>
    <t>4.1. Participación ciudadana para promover los derechos en salud</t>
  </si>
  <si>
    <t>Ejecutar las actividades para la implementación de la política de Servicio al Ciudadano</t>
  </si>
  <si>
    <t>Ampliar las estrategias de participación ciudadana en municipios PDET</t>
  </si>
  <si>
    <t xml:space="preserve">Definir e implementar nueva estrategia de participación ciudadana </t>
  </si>
  <si>
    <t>Implementar una estrategia de articulación interna para la gestión oportuna de las PQRD por parte del Grupo de Atención a PQRSD y Solicitudes de información</t>
  </si>
  <si>
    <t>Consolidar la Superintendencia Nacional de Salud como un organismo técnico, rector del sistema de vigilancia, inspección y control</t>
  </si>
  <si>
    <t xml:space="preserve">Capacidad Institucional: Fortalecer la capacidad institucional de la Superintendencia Nacional de Salud, aumentando la presencia y visibilidad funcional en el territorio, la optimización de procesos, la ampliación y efectividad de los canales de atención, el empoderamiento del talento humano, la articulación interna, las tecnologías de la información y las comunicaciones, la infraestructura física y la administración eficiente de los recursos financieros </t>
  </si>
  <si>
    <t>ACTORES DEL SISTEMA: 
1 EPS, 2 IPS, 3 Operadores logísticos 4 Gestores farmacéuticos, 5 Entidades Territoriales, 6 Generadores de recursos, 7 Recaudadores de recursos, 8 Administradores de recursos, y, 9 Usuarios
DELEGADAS (Grupos de Valor Interno) Aplican las Delegadas que hacen IV o alguna acción con los actores del sistema mencionados</t>
  </si>
  <si>
    <t>2.1. Articulación territorial</t>
  </si>
  <si>
    <t>Participar en las acciones de Inspección y Vigilancia realizadas a generadores, recaudadores y administradores de recursos del SGSSS por parte de las Direcciones Regionales.</t>
  </si>
  <si>
    <t>Ciudadanía
Entidades territoriales
Otros actores del sistema que requieran acciones en territorio</t>
  </si>
  <si>
    <t>Realizar acciones de Inspección y Vigilancia en nuevos territorios PDET y ZOMAC por parte de las Direcciones Regionales</t>
  </si>
  <si>
    <t>Ciudadanía
Entidades territoriales</t>
  </si>
  <si>
    <t>1.2. Inspección, Vigilancia y Control para la defensa del derecho a la salud</t>
  </si>
  <si>
    <t>Realizar Auditorías a los vigilados de la Delegada para Entidades Territoriales y Generadores, Recaudadores y Administradores de Recursos del SGSSS</t>
  </si>
  <si>
    <t>Apoyar acciones técnicas que realice la Delegada de Operadores Logísticos, Tecnologías en Salud y Gestores Farmacéuticos</t>
  </si>
  <si>
    <t>Realizar acciones con enfoque preventivo</t>
  </si>
  <si>
    <t>Realizar Mesas de Inspección y Vigilancia</t>
  </si>
  <si>
    <t>Seguimiento a las Direcciones Regionales</t>
  </si>
  <si>
    <t>Entidades territoriales
Ciudadanía
Entidades que ejercen funciones de control en territorio</t>
  </si>
  <si>
    <t>Realizar seguimiento a la Redes de controladores activas</t>
  </si>
  <si>
    <t>Fortalecer a través de mecanismos de IVC la oportunidad en la generación y flujo de los recursos del Sistema General de Seguridad Social en Salud y los regímenes especiales y exceptuados</t>
  </si>
  <si>
    <t xml:space="preserve">Sostenibilidad del Sistema: Implementar acciones preventivas y predictivas basadas en la transparencia, la gestión del conocimiento y la gobernanza de la información, sobre la generación, administración y destinación de los recursos de la salud, con el fin de tomar decisiones para garantizar la sostenibilidad del sistema </t>
  </si>
  <si>
    <t>Generadores de recursos del SGSSS
Recaudadores de recursos del SGSSS
Administradores de recursos del SGSSS</t>
  </si>
  <si>
    <t>3.2. Inspección, Vigilancia y Control para la protección de los recursos del Sistema</t>
  </si>
  <si>
    <t>Realizar Mesas de Inspección y Vigilancia a Generadores Recaudadores y Administradores de Recursos del SGSSS</t>
  </si>
  <si>
    <t>Funcionarios SNS</t>
  </si>
  <si>
    <t>Realizar jornadas de trabajo en las regiones que permitan adelantar acciones en territorio</t>
  </si>
  <si>
    <t>Realizar mesas de Inspección y Vigilancia a los sujetos vigilados de la Delegada</t>
  </si>
  <si>
    <t xml:space="preserve">Cumplir las disposiciones de la Resolución 1632 de 2025 </t>
  </si>
  <si>
    <t>Evaluar la metodología de las notas técnicas de reservas técnicas de la EPS y PVS</t>
  </si>
  <si>
    <t>Realizar seguimiento a las EPS a las entidades bajo medida y a la gestión de los agentes interventores y contralores designados por la Superintendencia Nacional de Salud</t>
  </si>
  <si>
    <t>ESE</t>
  </si>
  <si>
    <t>Realizar seguimiento en campo a las ESE bajo medida de intervención, evaluando la gestión de los agentes interventores, contralores, gerentes y revisores fiscales, verificando el desempeño de los responsables en la ejecución de las acciones establecidas</t>
  </si>
  <si>
    <t>Realizar monitoreo y verificación del cumplimiento de las órdenes impartidas por la SNS a los agentes interventores, contralores, gerentes y revisores fiscales de las ESE bajo medida especial, mediante acciones como mesas de trabajo, análisis de reportes de resultados, indicadores mínimos de gestión y seguimiento al avance del plan de acción del agente interventor</t>
  </si>
  <si>
    <t>Analizar y tramitar las solicitudes de promoción de acuerdos de reestructuración de pasivos presentadas ante la Superintendencia Nacional de Salud por los prestadores públicos de servicios de salud, determinando las causales de aceptación o rechazo conforme a la normativa vigente</t>
  </si>
  <si>
    <t>Realizar seguimiento a la gestión de los promotores designados en los procesos de promoción de acuerdos de reestructuración de pasivos que se encuentran en etapa de celebración, para garantizar el cumplimiento de las disposiciones y la viabilidad del acuerdo</t>
  </si>
  <si>
    <t>Realizar eventos de difusión y socialización dirigidos a los Agentes Especiales Interventores y Contralores, sobre los fines, acciones y cumplimiento de las medidas especiales, con el propósito de garantizar su correcta implementación</t>
  </si>
  <si>
    <t>Implementar un plan de abordaje inmediato dirigido a las Empresas Sociales del Estado (ESE) que generen alertas, con el propósito de mejorar su situación financiera y mitigar riesgos asociados a la continuidad en la prestación de servicios</t>
  </si>
  <si>
    <t>Realizar seguimiento a la implementación del Programa de Equipos Básicos en Salud, en el marco de la estrategia de Atención Primaria en Salud (APS) implementada por el Ministerio de Salud y Protección Social, para garantizar su correcta ejecución y fortalecimiento territorial</t>
  </si>
  <si>
    <t>Realizar seguimiento a la gestión del Programa de Mejoramiento Institucional (PMI), verificando el cumplimiento de metas, cronogramas y acciones definidas, para garantizar la mejora continua y la sostenibilidad de la gestión institucional</t>
  </si>
  <si>
    <t>Resolver o gestionar las solicitudes de los vigilados relacionadas con las Reformas Estatutarias de IPS conforme a los descrito en la normatividad vigente</t>
  </si>
  <si>
    <t>Resolver los recursos de apelación por evaluación de gerentes y evaluación no satisfactoria por no presentación de proyecto de plan de gestión o de informe de cumplimiento de plan de gestión de las Empresas Sociales del Estado</t>
  </si>
  <si>
    <t>ESE 
IPS</t>
  </si>
  <si>
    <t>Efectuar seguimiento a los planes de mejoramiento derivados de las auditorías realizadas a los Prestadores de Servicios de Salud (PSS), con el objetivo de verificar la implementación y efectividad de las acciones correctivas y preventivas adoptadas</t>
  </si>
  <si>
    <t>Realizar el monitoreo de los riesgos identificados y su gestión en los prestadores de servicios de salud priorizados, aplicando las herramientas establecidas por la Dirección de Inspección y Vigilancia para Prestadores</t>
  </si>
  <si>
    <t>Realizar orientaciones técnicas a los Prestadores de Servicios de Salud (PSS) priorizados, en temas relacionados con eventos de interés en salud pública, gestión de riesgos y Atención Primaria Integral en Salud, en el marco del Plan Decenal de Salud Pública, con el fin de fortalecer sus capacidades institucionales y mejorar la calidad de la atención</t>
  </si>
  <si>
    <t xml:space="preserve">Implementar acciones preventivas orientadas a evitar la materialización de riesgos que puedan afectar la vida o la integridad física de los usuarios, así como comprometer el adecuado funcionamiento del Sistema General de Seguridad Social en Salud-SGSSS.  </t>
  </si>
  <si>
    <t>Realizar auditorías a los Prestadores de Servicios en Salud (PSS) para verificar el cumplimiento de las normas que regulan el Sistema de Salud y la gestión de los riesgos inherentes del sistema</t>
  </si>
  <si>
    <t>Contratar personal por CPS y desarrollar una estrategia que permita implementar las actuaciones de primera instancia con caducidad 2026-2029
Nota OAP: La actividad del proyecto de inversión es "Realizar las acciones necesarias para el desarrollo de los procesos administrativos, técnicos, contractuales y de apoyo jurídico, en el marco del proceso administrativo"</t>
  </si>
  <si>
    <t xml:space="preserve">Promover la culminación oportuna de los procesos administrativos con decisión de fondo 
Optimizar los tiempos de análisis y elaboración de proyectos de decisión 
Implementar estrategias de priorización de expedientes con etapa probatoria concluida </t>
  </si>
  <si>
    <t>Fortalecer los conocimientos en materia de procesos administrativos sancionatorios</t>
  </si>
  <si>
    <t>Garantizar el cumplimiento de los ANS</t>
  </si>
  <si>
    <t>3. Garantizar acceso oportuno a los medicamentos y tecnología a todos los habitantes del territorio nacional. Mediante la promoción de la investigación, la expedición de regulación, la generación de alianzas estratégicas e incentivos con el fin de lograr capacidad instalada, un adecuado control de precios, mecanismos de transparencia y suficiencia en la prestación de servicios.</t>
  </si>
  <si>
    <t>Vigilados
Usuarios</t>
  </si>
  <si>
    <t>Ampliar la cobertura de acciones de IVC a los vigilados, fortaleciendo la presencia y visibilidad institucional en el territorio con enfoque preventivo, predictivo y resolutivo</t>
  </si>
  <si>
    <t>1.3. Fortalecimiento de la función jurisdiccional y conciliación</t>
  </si>
  <si>
    <t>Realizar audiencias y las jornadas de conciliación programadas</t>
  </si>
  <si>
    <t>Proteger los derechos y reconocer las obligaciones y deberes de los distintos actores participantes en el sector salud, a través de las funciones jurisdiccionales y de conciliación</t>
  </si>
  <si>
    <t>Realizar seguimiento al cumplimiento de los acuerdos conciliatorios exigibles, tanto por requerimientos como por remisión de información de los vigilados que suscribieron actas de conciliación</t>
  </si>
  <si>
    <t>Realizar las pre- jornadas y las jornadas de conciliación programadas</t>
  </si>
  <si>
    <t>Realizar jornadas y las jornadas de conciliación programadas</t>
  </si>
  <si>
    <t>Gestionar demandas que se alleguen a la dependencia en el periodo de seguimiento</t>
  </si>
  <si>
    <t>Alta Dirección
Funcionarios de la Entidad
Ciudadanía en General</t>
  </si>
  <si>
    <t>Proyectar los actos administrativos que resuelven los recursos de reposición,  y solicitudes de revocatoria directa que se presenten dentro de los procesos de única  instancia</t>
  </si>
  <si>
    <t>Proyectar los actos administrativos que resuelven los recursos de apelación,  queja y solicitudes de revocatoria directa que se presentaron dentro de los procesos administrativos sancionatorios en segunda instancia</t>
  </si>
  <si>
    <t xml:space="preserve">Brindar insumos y aval funcional para el desarrollo tecnológico de una solución que permita la clasificación, asignación y posible trámite de los correos recibidos en los buzones de correo electrónico snsnotificacionesjudiciales@supersaludgovco y snstutelas @supersaludgovco </t>
  </si>
  <si>
    <t>Proyectar contestaciones y ejercer la actividad procesal</t>
  </si>
  <si>
    <t>Ejecutar las actividades para la implementación y sostenibilidad de la política de gestión y desempeño de Mejora Normativa</t>
  </si>
  <si>
    <t>Ejecutar cronograma de actividades para la implementación y sostenibilidad de la política de gestión y desempeño de defensa Jurídica</t>
  </si>
  <si>
    <t>Colaboradores y colaboradoras de la SNS</t>
  </si>
  <si>
    <t>2.2. Fortalecimiento de la institucionalidad</t>
  </si>
  <si>
    <t>Ejecutar cronograma de actividades formulado para fortalecer Sistema de Gestión de Innovación y del conocimiento de la Superintendencia Nacional de Salud</t>
  </si>
  <si>
    <t>Áreas misionales de la SNS
Vigilados de la SNS</t>
  </si>
  <si>
    <t>Implementar los modelos del marco Integral  de supervisión</t>
  </si>
  <si>
    <t>3.1. Gobernanza y gestión de datos e información</t>
  </si>
  <si>
    <t xml:space="preserve">Acciones para operar el Programa de Gobernanza SNS </t>
  </si>
  <si>
    <t>Acciones para Operar el Programa de Inteligencia de Negocios y Analítica (BI&amp;A-CoE)</t>
  </si>
  <si>
    <t>Gestión de la Información Estadística</t>
  </si>
  <si>
    <t>2.3. Transformación Digital</t>
  </si>
  <si>
    <t>Ejecutar las actividades para el cumplimiento del PETI.</t>
  </si>
  <si>
    <t>Ejecutar las actividades para el cumplimiento del plan de seguridad y privacidad de la información y seguridad digital.</t>
  </si>
  <si>
    <t>Ejecutar las actividades para el cumplimiento del plan de tratamiento de riesgos de seguridad y privacidad de la información.</t>
  </si>
  <si>
    <t xml:space="preserve">Transparencia, acceso a la información pública y lucha contra la corrupción </t>
  </si>
  <si>
    <t>Realizar la Audiencia Pública de Rendición de Cuentas</t>
  </si>
  <si>
    <t>Desarrollar tácticas estratégicas y comunicativas internas que generen sentido de pertenencia y apropiación del conocimiento de la gestión institucional con enfoque de lenguaje claro y diferencial</t>
  </si>
  <si>
    <t>Publicación en redes sociales de logros de la gestión de la Supersalud</t>
  </si>
  <si>
    <t>Realizar Campañas de comunicación en redes sociales y medios de comunicación.</t>
  </si>
  <si>
    <t xml:space="preserve">Aplicar lineamientos Gua para la Gestión Integral del Riesgo en Entidades Públicas - versión 7
 </t>
  </si>
  <si>
    <t xml:space="preserve">Diseñar e implementar la Estrategia de Racionalización de Tramites
 </t>
  </si>
  <si>
    <t>Gestionar ante las dependencias de la entidad el cumplimiento de las acciones de mejoramiento represadas establecidas en los planes de mejora cuya fuente este asociada a la Oficina Asesora de Planeación</t>
  </si>
  <si>
    <t>Fortalecer el SIG a través de la optimización de los procesos, definiendo controles, indicadores y mejorando la apropiación</t>
  </si>
  <si>
    <t>Establecer una planeación institucional por niveles jerárquicos que favorezca la articulación institucional y el cumplimiento de los retos establecidos</t>
  </si>
  <si>
    <t>Cerrar las brechas FURAG mediante el cumplimiento del plan de trabajo</t>
  </si>
  <si>
    <t>Implementar el Programa de Transparencia y Ética Publica PTEP, fortaleciendo la lucha contra la corrupción</t>
  </si>
  <si>
    <t>Fortalecer la planeación, ejecución y seguimiento de los proyectos de inversión</t>
  </si>
  <si>
    <t>Realizar Seguimiento a Indice de Transparencia - ITA</t>
  </si>
  <si>
    <t>Fortalecer los reportes de información relacionadas con acreencias de la IFAL(Intervención Forzosa Administrativa para Liquidar activas)</t>
  </si>
  <si>
    <t xml:space="preserve">Brindar apoyo técnico científico, jurídico, financiero y administrativo para el seguimiento y monitoreo de los vigilados a cargo de la Oficina de Liquidaciones a </t>
  </si>
  <si>
    <t>Fortalecer los reportes de información relacionadas con historias clínicas y acreencias mediante la herramienta FENIX</t>
  </si>
  <si>
    <t>Promoción y divulgación de enfoque hacia la prevención</t>
  </si>
  <si>
    <t>Seguimiento oportuno al cumplimiento de la elaboración de seguimientos y evaluaciones programados en el Plan Anual de Auditorias y Seguimientos PAAS</t>
  </si>
  <si>
    <t>Crear un modelo de liderazgo y articulación entre los directivos y los delegados</t>
  </si>
  <si>
    <t xml:space="preserve">Intervención (ampliación, reubicación, remodelación, adecuación funcional, optimización tecnológica o cumplimiento normativo) de las sedes y regionales existentes previa justificación y pertinencia presentada por la Delegada para Entidades Territoriales (DET) </t>
  </si>
  <si>
    <t>Realizar Socialización, Sensibilización y Asesoría a los funcionarios y contratistas de la Entidad acerca del cuidado y control de los bienes</t>
  </si>
  <si>
    <t>Implementar los requisitos del subsistema de Gestión Ambiental-SGA</t>
  </si>
  <si>
    <t>Definición de estándares para integración de datos (estandarización, homogenización de inventarios) (2025 fase 1 – 2026) </t>
  </si>
  <si>
    <t>Formular Plan institucional de Archivo -de acuerdo con la matriz de cumplimento de del Modelo de Gestión documental y administración de archivos</t>
  </si>
  <si>
    <t>Evaluación de herramientas tecnológicas aplicables (Escáneres, Repositorios, etc.) </t>
  </si>
  <si>
    <t>Elaboración de propuesta de arquitectura tecnológica (Data Lake, ETL, etc.) 
Diagnóstico de necesidades y revisión tecnológica: 25%
Diseño conceptual de arquitectura: 30%
Validación técnica y ajustes: 20%
Documentación final de la propuesta: 15%
Socialización con equipos responsables: 10%</t>
  </si>
  <si>
    <t>Validación con usuarios clave sobre funcionalidades requeridas (requerimientos DPU, desarrollos pendientes SuperArgo como lo de género) </t>
  </si>
  <si>
    <t>Diseño de estrategia de interoperabilidad con sistemas institucionales </t>
  </si>
  <si>
    <t>Socialización de avances tecnológicos con áreas estratégicas </t>
  </si>
  <si>
    <t>Elaborar e implementar de acuerdo con el cronograma de trabajo, el plan de preservación digital a largo plazo.</t>
  </si>
  <si>
    <t>Definición de indicadores de seguimiento para transformación digital </t>
  </si>
  <si>
    <t xml:space="preserve">Seguimiento al Plan Anual de Adquisiciones </t>
  </si>
  <si>
    <t>Monitorear el cumplimiento de los términos por modalidad de contratación establecidos en el Manual de Contratación</t>
  </si>
  <si>
    <t>Planear, desarrollar y evaluar el talento humano a través de estrategias orientadas al fortalecimiento de las competencias, condiciones del ambiente de trabajo y de clima organizacional, que beneficiará a todos los servidores públicos de la entidad</t>
  </si>
  <si>
    <t xml:space="preserve">Implementar acciones para el mejoramiento del clima organizacional </t>
  </si>
  <si>
    <t>Formular el Plan Estratégico de Talento Humano, el cual recoge al Plan Institucional de capacitación con el fin de fortalecer competencias del funcionariado</t>
  </si>
  <si>
    <t>Formular y evaluar el Plan Estratégico de Talento Humano, el cual recoge el Plan de Bienestar Social e incentivos</t>
  </si>
  <si>
    <t>Formular y evaluar el Plan Estratégico de Talento Humano, el cual recoge el Plan anual de SyST</t>
  </si>
  <si>
    <t>Definir, ejecutar y evaluar actividades en el marco del componente de Integridad del Programa de Transparencia y ética pública</t>
  </si>
  <si>
    <t>Realizar seguimiento al cumplimiento de Acuerdos sindicales</t>
  </si>
  <si>
    <t xml:space="preserve">Vigilados del sistema general de seguridad social en salud- SGSSS, </t>
  </si>
  <si>
    <t>Elaborar, presentar y publicar con oportunidad los Estados Financieros de la SNS</t>
  </si>
  <si>
    <t>Adelantar las sesiones del Comité Técnico de Sostenibilidad Contable</t>
  </si>
  <si>
    <t>Medir y reportar la ejecución total del presupuesto en compromisos</t>
  </si>
  <si>
    <t>Calcular el porcentaje de pagos realizados en los tiempos establecidos en la circular vigente</t>
  </si>
  <si>
    <t>Gestionar dentro del periodo acciones persuasivas o coactivas de cobro al 90% de los deudores competencia del Grupo de Cobro Persuasivo y Jurisdicción Coactiva, garantizando la realización de las actuaciones necesarias para impulso orientado al recaudo</t>
  </si>
  <si>
    <t>Identificar, clasificar y priorizar las cuentas por cobrar de las entidades que cumplen condiciones para la conciliación de pares, según los criterios de priorización definidos</t>
  </si>
  <si>
    <t xml:space="preserve">Optimizar el proceso de recaudo de la cartera de obligaciones a cargo del Grupo de Cobro Persuasivo y Jurisdicción Coactiva a partir del impulso procesal </t>
  </si>
  <si>
    <t>Desarrollar campaña para la prevención de faltas disciplinarias</t>
  </si>
  <si>
    <t>Fortalecer las resolutividad en la Oficina de Control Disciplinario Interno en etapa de instrucción
NRCD: Número Radicado Control Disciplinario</t>
  </si>
  <si>
    <t>Fortalecer las resolutividad en la Oficina de Control Disciplinario Interno en etapa de instrucción</t>
  </si>
  <si>
    <t>Fortalecer las resolutividad en la Oficina de Control Disciplinario Interno en etapa de juzgamiento</t>
  </si>
  <si>
    <t>A2 Administración de Bienes y Servicios</t>
  </si>
  <si>
    <t>Optimizar el uso de los recursos disponibles para brindar soporte eficiente a las operaciones de la Entidad, mediante la administración adecuada de bienes y servicios, el control de caja menor, la implementación de prácticas ambientales sostenibles y la gestión de notificaciones, asegurando calidad, control de riesgos, mejora continua, satisfacción de los usuarios al atender sus necesidades de forma oportuna y efectiva, con el fin de apoyar el cumplimiento de las funciones misionales de la  Superintendencia Nacional de Salud.</t>
  </si>
  <si>
    <t>E3 Comunicación Estratégica​</t>
  </si>
  <si>
    <t>Generar y gestionar comunicaciones internas y externas que permitan la difusión y divulgación efectiva de información de la gestión institucional de la Superintendencia Nacional de Salud, dirigidas a los grupos de valor internos y externos, con el fin de consolidar las comunicaciones como un medio esencial para el logro de la misionalidad de la Entidad, fortalecer la imagen institucional y asegurar el acceso a la información pública y la transparencia.</t>
  </si>
  <si>
    <t>M4 Control​</t>
  </si>
  <si>
    <t>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t>
  </si>
  <si>
    <t>E1 Direccionamiento Estratégico</t>
  </si>
  <si>
    <t>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t>
  </si>
  <si>
    <t>C1 Evaluación ​Independiente​</t>
  </si>
  <si>
    <t>Evaluar de manera independiente el Sistema de Control Interno mediante la realización de auditorías internas de gestión, seguimientos, informes de ley y atención de organismos de control para contribuir al mejoramiento institucional</t>
  </si>
  <si>
    <t>A3 Gestión Contractual​</t>
  </si>
  <si>
    <t>Garantizar la compra pública de la Superintendencia Nacional de Salud, asegurando el cumplimiento de la ley, con el fin de garantizar los fines esenciales del Estado.</t>
  </si>
  <si>
    <t xml:space="preserve">C2 Gestión de la Actuación Disciplinaria </t>
  </si>
  <si>
    <t>Prevenir, investigar y sancionar las conductas en las que podría incurrir un servidor público o exservidor en el ejercicio de sus funciones, mediante el recaudo, análisis y valoración integral de las pruebas, con el fin de establecer su responsabilidad disciplinaria conforme al marco jurídico vigente y los principios que rigen la función pública.</t>
  </si>
  <si>
    <t>M6 Gestión de la Función Jurisdiccional y Conciliación​</t>
  </si>
  <si>
    <t>Atender, tramitar y resolver en derecho las demandas por la garantía del derecho a la salud y las solicitudes de conciliación de oficio o a petición de parte en los asuntos de competencia asignados en la Ley a la Superintendencia Delegada para la Función Jurisdiccional y de Conciliación presentadas por los usuarios y vigilados del Sistema General de Seguridad Social en Salud, mediante la aplicación de los principios de celeridad, economía, eficacia y prevalencia del derecho sustancial, con el fin de garantizar el acceso efectivo a la salud, la solución oportuna de controversias y la protección de los derechos fundamentales, así como contribuir al adecuado flujo de recursos del sistema.</t>
  </si>
  <si>
    <t>M1 Gestión de Reclamos en Salud</t>
  </si>
  <si>
    <t>Gestionar los reclamos de los usuarios del Sistema de Salud, mediante actividades de recepción, clasificación,  análisis, seguimiento y monitoreo orientados a proteger el derecho a la salud</t>
  </si>
  <si>
    <t>E4 Gestión de Tecnologías y la Información​​</t>
  </si>
  <si>
    <t>Garantizar la planificación, implementación, operación y mejora continua de las tecnologías de la información, asegurando su alineación con los objetivos institucionales, la eficiencia operativa, la seguridad de la información y la prestación de servicios digitales confiables, oportunos y centrados en el usuario en la Superintendencia Nacional de Salud.</t>
  </si>
  <si>
    <t>M5 Gestión de Trámites​</t>
  </si>
  <si>
    <t>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t>
  </si>
  <si>
    <t>E5 Gestión integral de lineamientos, metodologías e instrumentos para IVC​</t>
  </si>
  <si>
    <t>Diseñar, actualizar y evaluar los lineamientos, metodologías e instrumentos para la inspección, vigilancia y control (IVC), mediante el análisis técnico, la articulación con las dependencias misionales a través de mesas de trabajo, y la validación de los productos generados, con el propósito de implementar y fortalecer el Marco Integral de Supervisión de la Superintendencia Nacional de Salud.</t>
  </si>
  <si>
    <t xml:space="preserve">A6 Gestión Documental y Administración de Archivos </t>
  </si>
  <si>
    <t>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t>
  </si>
  <si>
    <t>A5 Gestión Jurídica</t>
  </si>
  <si>
    <t>E6 Relacionamiento con ​la ciudadanía y Grupos de Valor​</t>
  </si>
  <si>
    <t>M2 Vigilancia​</t>
  </si>
  <si>
    <t>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t>
  </si>
  <si>
    <t>Asegurar la interacción con la ciudadanía y los grupos de valor mediante el desarrollo de los escenarios de relacionamiento para involucrar a la ciudadanía y grupos de valor en la gestión institucional</t>
  </si>
  <si>
    <t>A1 Gestión y Administración del ​Talento Humano​</t>
  </si>
  <si>
    <t>Administrar, fortalecer y gestionar el desarrollo integral del talento humano al servicio de la Superintendencia Nacional de Salud con el fin de contribuir al cumplimiento efectivo de las funciones y objetivos institucionales.</t>
  </si>
  <si>
    <t>M3 Inspección​</t>
  </si>
  <si>
    <t>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t>
  </si>
  <si>
    <t>E2 Gobernanza de datos, información e innovación ​</t>
  </si>
  <si>
    <t>Establecer, implementar y mantener un marco de control para la gobernanza de datos que permita la ejecución de actividades necesarias para gestionar los datos y la información como activos estratégicos, garantizando su calidad, integridad, seguridad, disponibilidad y uso ético, con el fin de generar valor institucional y apoyar la toma de decisiones basada en evidencia en la Superintendencia Nacional de Salud.</t>
  </si>
  <si>
    <t>Número total inventarios documentales a unificar</t>
  </si>
  <si>
    <t>Campañas de comunicación en redes sociales y medios de comunicación programadas</t>
  </si>
  <si>
    <t xml:space="preserve">Se mide el número de Reclamos en salud en estado abierto y vencido con requerimiento  sobre el  total de reclamos en estado abiertos y vencidos en el trimestre*100  </t>
  </si>
  <si>
    <t>Se mide el número de auditorias ejecutadas por IV al SIAU  sobre el  N de auditorias programadas en el trimestre*100</t>
  </si>
  <si>
    <t>Se mide el número de jornadas de cierre de PQRD ejecutadas  sobre el  Número de jornadas de cierre de PQRD programadas según demanda en el trimestre*100</t>
  </si>
  <si>
    <t>Se mide el número de Número total de actividades desarrolladas en el trimestre</t>
  </si>
  <si>
    <t>Se mide el número de actividades de articulación realizadas en el trimestre de seguimiento  sobre el  Número de actividades de articulación generadas en el trimestre*100</t>
  </si>
  <si>
    <t>Se mide el número de Cantidad de trámites con estudio de viabilidad o recomendación gestionados en 140 días o menos  sobre el  Total de trámites gestionados en el periodo*100</t>
  </si>
  <si>
    <t>Se mide el número de evaluaciones de las notas técnicas de reservas técnicas de la EPS y PVS realizadas en el periodo</t>
  </si>
  <si>
    <t>Se mide el número de Fichas técnicas con información actualizadas  sobre el  Número de entidades en medida*100</t>
  </si>
  <si>
    <t>Se mide el número de seguimientos en campo realizados a los Prestadores de Servicios de Salud PSS bajo acción o medida especial  sobre el  Total de seguimientos programados a ESE bajo medida*100</t>
  </si>
  <si>
    <t>Se mide el número de solicitudes de acuerdos de restructuración de pasivos evaluados en el periodo  sobre el  Número de acuerdos de restructuración de pasivos solicitados con vencimiento del término*100</t>
  </si>
  <si>
    <t>Se mide el número de acciones de seguimiento a la gestión de promotores de acuerdos de reestructuración de pasivos y Junta de Vigilancia realizadas  sobre el  Número de acciones de seguimiento a la gestión de promotores de acuerdos de reestructuración de pasivos y Junta de Vigilancia programadas *100</t>
  </si>
  <si>
    <t>Se mide el número de Eventos de difusión, socialización y capacitación realizados  sobre el  Número de Eventos de difusión, socialización y capacitación programados*100</t>
  </si>
  <si>
    <t>Se mide el número de acciones implementadas en el marco del plan de abordaje inmediato para las ESE  sobre el  No de acciones identificadas que han generado alertas relacionadas con su situación financiera*100</t>
  </si>
  <si>
    <t>Se mide el número de ESE con seguimientos efectuados  sobre el  Numero de ESE priorizadas para seguimiento * 100</t>
  </si>
  <si>
    <t>Se mide el número de seguimientos adelantados a los PMI  sobre el  Numero de PMI reportados para seguimiento*100</t>
  </si>
  <si>
    <t>Se mide el número de solicitudes de reformas estatutarias gestionadas  sobre el  Número de solicitudes de reformas estatutarias recibidas para trámite en la vigencia*100</t>
  </si>
  <si>
    <t>Se mide el número de recursos de apelación por evaluación de gerentes y evaluación no satisfactoria por no presentación del plan de gestión, gestionadas en los tiempos establecidos  sobre el  Número de recursos de apelación por evaluación de gerentes y evaluación no satisfactoria por no presentación del plan de gestión recibidas*100</t>
  </si>
  <si>
    <t>Se mide el número de planes de mejoramiento evaluados  sobre el  Número de Planes de mejoramiento recibidos para PSS*100</t>
  </si>
  <si>
    <t>Se mide el número de acciones de Inspección y Vigilancia ejecutadas para monitoreo de los riesgos  sobre el  Número de acciones de Inspección y Vigilancia programadas para monitoreo de los riesgos</t>
  </si>
  <si>
    <t>Se mide el número de auditorías ejecutadas a PSS  sobre el  Número total de auditorías programadas a PSS en la vigencia*100</t>
  </si>
  <si>
    <t>Se mide el número de actos administrativos expedidos en procesos con aplicación del procedimiento administrativo sancionatorio tramitados.</t>
  </si>
  <si>
    <t>Se mide el número de Capacitaciones a las áreas que realizan traslados para investigaciones administrativas a la DIA en cuanto a cumplimiento de los ANS.</t>
  </si>
  <si>
    <t>Se mide el número de Sumatoria del número de solicitudes de información y  reclamos en salud finalizados por falta de oportunidad en la entrega o entrega incompleta de tecnologías en salud en el trimestre  sobre el  Número de solicitudes de información y  reclamos en salud interpuestos por los grupos de valor o interés por falta de oportunidad en la entrega o entrega incompleta de tecnologías en salud)*100</t>
  </si>
  <si>
    <t>Se mide el número de audiencias de conciliación realizadas en el trimestre  sobre el  Total de solicitudes de conciliación a petición de parte admitidas</t>
  </si>
  <si>
    <t xml:space="preserve">Se mide el número de jornadas de la función de conciliación con informes de resultados </t>
  </si>
  <si>
    <t>Se mide el número de demandas gestionadas en el semestre  sobre el  Totalidad de las demandas radicadas en igual período*100</t>
  </si>
  <si>
    <t>Se mide el número de proyectos de actos administrativos entregados para firma del Superintendente Nacional de Salud, que resuelven recursos y solicitudes de única instancia, que vencen dentro del periodo a reportar  sobre el  No solicitudes de única instancia con vencimiento dentro del periodo a reportar x 100</t>
  </si>
  <si>
    <t>Se mide el número de recursos entregados para la firma del Superintendente Nacional de Salud resolviendo solicitudes de segunda instancia que se vencen dentro del periodo a reportar  sobre el  No solicitudes de segunda instancia con vencimiento dentro del periodo a reportar x 100</t>
  </si>
  <si>
    <t>Se mide el número de insumos aportados  sobre el  total de insumos requeridos en el semestre*100</t>
  </si>
  <si>
    <t>Se mide el número de acciones contencioso administrativas y ordinarias tramitadas dentro de los términos de ley en el trimestre  sobre el  Total de acciones contencioso administrativas y ordinarias recibidas para trámite en el trimestre*100</t>
  </si>
  <si>
    <t>Se mide el número de solicitudes de conciliaciones que cumplan los requisitos de ley para ser presentadas ante el Comité de conciliación, en un término de 15 días hábiles siguientes  sobre el  Número total de solicitudes de conciliaciones recibidas que cumplen con los requisitos de ley durante el periodo de trimestre*100</t>
  </si>
  <si>
    <t xml:space="preserve">Se mide el número de acciones realizadas para el diseño del sistema integral  sobre el  Total de acciones programadas para el diseño del sistema integral de seguimiento a sentencias en el semestre*100 </t>
  </si>
  <si>
    <t xml:space="preserve">Se mide el número de conceptos, derechos de petición y solicitudes tramitados en el semestre o periodo  sobre el  Número de conceptos, solicitudes y derechos de petición con fecha de vencimiento en el período*100 </t>
  </si>
  <si>
    <t>Se mide el número de acciones para la implementación y evaluación de los lineamientos del Sistema de Gestión del Conocimiento y la Innovación de la SNS</t>
  </si>
  <si>
    <t>Se mide el número de Número total de hitos de desarrollados del Sistema de Alerta Tempranas sobre el Número total de hitos programados para el diseño del Sistema de Alertas Tempranas*100</t>
  </si>
  <si>
    <t>Se mide el número de actividades ejecutadas sobre el Número de actividades programadas en el Programa de Gobernanza de datos para semestre*100</t>
  </si>
  <si>
    <t>Se mide el número de actividades ejecutadas sobre el Número de actividades programadas en el Programa de inteligencia de negocios y analítica datos para semestre*100</t>
  </si>
  <si>
    <t>Se mide el número de Número total de acciones ejecutados para la Gestión de la Información Estadística</t>
  </si>
  <si>
    <t>Se mide el número de acciones ejecutadas para actualización e implementación del Plan Estratégico de Tecnologías de la información -PETI</t>
  </si>
  <si>
    <t>Se mide el número de actividades cumplidas del plan de seguridad y privacidad de la Información de la STI</t>
  </si>
  <si>
    <t>Se mide el número de actividades cumplidas del plan de Tratamientos de Riesgos de seguridad y privacidad de la Información de la STI</t>
  </si>
  <si>
    <t>Se mide el número de Audiencia Pública de Rendición de Cuentas realizada</t>
  </si>
  <si>
    <t>Se mide el número de actividades comunicativas internas realizadas  sobre el  Número de actividades comunicativas programadas en el trimestre*100</t>
  </si>
  <si>
    <t>Se mide el número de Número total de personas que visualizaron las publicaciones  sobre el  total de usuarios que siguen las cuentas oficiales de la Supersalud en el trimestre</t>
  </si>
  <si>
    <t>Se mide el número de acciones de la Estrategia de Racionalización de Tramites ejecutados  sobre el  numero de acciones de la Estrategia de Racionalización de Tramites programados*100</t>
  </si>
  <si>
    <t>Se mide el número de indicadores con cumplimiento de meta en el trimestre de seguimiento  sobre el  Número de indicadores susceptibles de medición en el trimestre de seguimiento*100</t>
  </si>
  <si>
    <t>Se mide el número de brechas FURAG cerradas  sobre el  Total brechas FURAG detectadas*100</t>
  </si>
  <si>
    <t>Se mide el número de actividades ejecutadas PTEP  sobre el  Total actividades programadas en el trimestre en el PTEP*100</t>
  </si>
  <si>
    <t>Se mide el número de Total acumulado de recursos de inversión obligados  sobre el  Total recursos de inversión apropiados para la vigencia*100</t>
  </si>
  <si>
    <t xml:space="preserve">Se mide el número de actividades ejecutadas del plan de trabajo elaborado en el marco del modelo de liderazgo  sobre el  Número de actividades programadas en el plan de trabajo elaborado en el marco del modelo de liderazgo </t>
  </si>
  <si>
    <t>Se mide el número de acciones ejecutadas para la intervención de sedes regionales existentes  sobre el  total acciones programadas en el plan de trabajo del semestre*100%</t>
  </si>
  <si>
    <t xml:space="preserve">Se mide el número de Número total inventarios documentales unificados y articulados con el gestor documental de la entidad sobre el </t>
  </si>
  <si>
    <t>Se mide el número de Total de los productos cumplidos del Modelo de Gestión documental y administración de archivos en los dos componentes  sobre el  Total productos del Modelo de Gestión documental y administración de archivos requeridos en los 3 componentes programados</t>
  </si>
  <si>
    <t>Se mide el número de total de actividades ejecutadas del plan de trabajo sobre el total de actividades programadas dentro del plan de trabajo "Evaluación de herramientas tecnológicas aplicables*100</t>
  </si>
  <si>
    <t>Se mide el número de total de actividades ejecutadas del plan de trabajo  sobre el  total de actividades programadas dentro del plan de trabajo "Arquitectura tecnológica*100</t>
  </si>
  <si>
    <t>Se mide el número de total de actividades ejecutadas del plan de trabajo  sobre el  total de actividades programadas en el trimestre dentro del plan de trabajo validación de usuarios clave*100</t>
  </si>
  <si>
    <t>Se mide el número de total de actividades ejecutadas del plan de trabajo  sobre el  total de actividades programadas para el diseño de la estrategia de interoperabilidad*100</t>
  </si>
  <si>
    <t>Se mide el número de total de actividades realizadas  sobre el  total de actividades para realizar la socialización de avances tecnológicos programadas para el diseño de la estrategia de interoperabilidad*100</t>
  </si>
  <si>
    <t>Se mide el número de total de actividades ejecutadas en el plan de preservación digital a largo plazo  sobre el  total de actividades programadas en el plan de preservación digital a largo plazo*100</t>
  </si>
  <si>
    <t>Se mide el número de total de actividades realizadas  sobre el  total de actividades programados dentro del plan de trabajo para definición de indicadores de seguimiento para transformación digital*100</t>
  </si>
  <si>
    <t>Se mide el número de Número actividades ejecutadas para el seguimiento al Plan Anual de Adquisiciones PAA</t>
  </si>
  <si>
    <t>Se mide el número de contratos tramitados dentro del término estándar establecido según la modalidad de contratos  sobre el  Número de radicados recibidos por la Dirección de Contratación con el cumplimiento de requisitos para publicación en plataformas de contratación, en el trimestre*100</t>
  </si>
  <si>
    <t>Se mide el número de actividades ejecutadas del Plan de intervención Clima organizacional</t>
  </si>
  <si>
    <t>Se mide el número de actividades ejecutadas del Plan de Bienestar Social e Incentivos</t>
  </si>
  <si>
    <t>Se mide el número de Total compromisos  sobre el  Total Apropiación*100</t>
  </si>
  <si>
    <t>Se mide el número de cuentas gestionadas en termino igual o menor a 5 días  sobre el  Número de cuentas recibidas para pago en el mes*100</t>
  </si>
  <si>
    <t>Se mide el número de Número acumulado de deudores con acciones de cobro realizadas con corte al periodo de seguimiento  sobre el   Número total de deudores competencia del Grupo de Cobro Persuasivo y Jurisdicción Coactiva con corte al cierre de la vigencia anterior*100</t>
  </si>
  <si>
    <t>Se mide el número de Total de Entidades conciliadas  sobre el  Total Entidades priorizadas de la cartera y diferencias reciprocas reportadas al cierre del año inmediatamente anterior*100</t>
  </si>
  <si>
    <t>Se mide el número de Valor recaudado de cartera en el trimestre  sobre el  Veinte porciento del total de la cartera clasificada como cobrable con corte al cierre de la vigencia anterior *100</t>
  </si>
  <si>
    <t>Se mide el número de Capacitaciones, Autocapacitaciones y Charlas de Sensibilización y de preservación del orden interno realizadas, sobre acciones preventivas disciplinarias y normatividad vigente realizadas en el trimestre</t>
  </si>
  <si>
    <t>Se mide el número de asuntos NRCD con decisión adoptada en el período  sobre el  Número total de asuntos NRCD recibidos * 100</t>
  </si>
  <si>
    <t>Se mide el número de decisiones de fondo adoptadas en etapa de instrucción en el período  sobre el  Número de procesos priorizados en etapa de instrucción en el trimestre*100</t>
  </si>
  <si>
    <t>Revisar y clasificar los insumos radicados en el año anterior según su pertinencia para la apertura de actuaciones
Fortalecer los mecanismos de revisión y análisis preliminar de los insumos por parte del equipo técnico-jurídico
Implementar controles de seguimiento mensual sobre el avance de trámite en la etapa de iniciación e improcedencia</t>
  </si>
  <si>
    <t>Asegurar la continuidad del trámite de los expedientes iniciados hacia la etapa probatoria
Fortalecer la planeación de las actuaciones procesales para garantizar oportunidad y calidad
Hacer seguimiento al cumplimiento de los plazos legales en la expedición de actos de pruebas y alegatos</t>
  </si>
  <si>
    <t>Se mide el número de Medidas cautelares impuestas a prestadores auditados</t>
  </si>
  <si>
    <t>Se mide el número de herramientas metodologías y o instrumentos y o lineamientos) diseñadas por modelo supervisión</t>
  </si>
  <si>
    <t>Se mide el número de socializaciones realizadas de las políticas, instrumentos, guías, metodologías y lineamientos</t>
  </si>
  <si>
    <t>Se mide el número de informes de seguimiento sobre las solicitudes realizadas para el diseño de políticas, instrumentos, guías, metodologías y lineamientos</t>
  </si>
  <si>
    <t>Fecha elaboración hojas de vida del indicador:</t>
  </si>
  <si>
    <t>INDICADORES SUPERINTENDENCIA NACIONAL DE SALUD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</si>
</sst>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43" formatCode="_-* #,##0.00_-;\-* #,##0.00_-;_-* &quot;-&quot;??_-;_-@_-"/>
    <numFmt numFmtId="164" formatCode="_-&quot;$&quot;* #,##0.00_-;\-&quot;$&quot;* #,##0.00_-;_-&quot;$&quot;* &quot;-&quot;??_-;_-@_-"/>
    <numFmt numFmtId="165" formatCode="&quot;$&quot;#,##0"/>
    <numFmt numFmtId="166" formatCode="_-* #,##0_-;\-* #,##0_-;_-* &quot;-&quot;??_-;_-@_-"/>
    <numFmt numFmtId="167" formatCode="0.0"/>
    <numFmt numFmtId="168" formatCode="_-* #,##0.0_-;\-* #,##0.0_-;_-* &quot;-&quot;??_-;_-@_-"/>
    <numFmt numFmtId="169" formatCode="0.0%"/>
    <numFmt numFmtId="170" formatCode="_-* #,##0.0000_-;\-* #,##0.0000_-;_-* &quot;-&quot;??_-;_-@_-"/>
    <numFmt numFmtId="171" formatCode="_-* #,##0.000_-;\-* #,##0.000_-;_-* &quot;-&quot;??_-;_-@_-"/>
  </numFmts>
  <fonts count="66">
    <font>
      <sz val="11"/>
      <color indexed="8"/>
      <name val="Ari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indexed="8"/>
      <name val="Arial1"/>
    </font>
    <font>
      <sz val="9"/>
      <color indexed="8"/>
      <name val="Arial1"/>
    </font>
    <font>
      <sz val="10"/>
      <color indexed="8"/>
      <name val="Arial1"/>
    </font>
    <font>
      <sz val="8"/>
      <color indexed="8"/>
      <name val="Arial1"/>
    </font>
    <font>
      <b/>
      <sz val="11"/>
      <color indexed="8"/>
      <name val="Arial1"/>
    </font>
    <font>
      <b/>
      <sz val="9"/>
      <color indexed="8"/>
      <name val="Arial1"/>
    </font>
    <font>
      <b/>
      <sz val="8"/>
      <color indexed="8"/>
      <name val="Arial1"/>
    </font>
    <font>
      <b/>
      <sz val="9"/>
      <color indexed="8"/>
      <name val="Arial"/>
      <family val="2"/>
    </font>
    <font>
      <b/>
      <sz val="11"/>
      <color indexed="18"/>
      <name val="Arial1"/>
    </font>
    <font>
      <b/>
      <sz val="10"/>
      <color rgb="FF00000A"/>
      <name val="Arial1"/>
    </font>
    <font>
      <b/>
      <sz val="16"/>
      <color indexed="8"/>
      <name val="Arial1"/>
    </font>
    <font>
      <u/>
      <sz val="11"/>
      <color theme="10"/>
      <name val="Arial1"/>
    </font>
    <font>
      <sz val="11"/>
      <color theme="1"/>
      <name val="Arial1"/>
    </font>
    <font>
      <b/>
      <sz val="18"/>
      <color theme="1"/>
      <name val="Arial1"/>
    </font>
    <font>
      <b/>
      <sz val="12"/>
      <color theme="1"/>
      <name val="Arial1"/>
    </font>
    <font>
      <b/>
      <sz val="20"/>
      <color theme="1"/>
      <name val="Arial1"/>
    </font>
    <font>
      <b/>
      <sz val="12"/>
      <color indexed="8"/>
      <name val="Arial1"/>
    </font>
    <font>
      <b/>
      <sz val="12"/>
      <color theme="0"/>
      <name val="Arial"/>
      <family val="2"/>
    </font>
    <font>
      <b/>
      <sz val="12"/>
      <color indexed="8"/>
      <name val="Arial"/>
      <family val="2"/>
    </font>
    <font>
      <sz val="12"/>
      <color indexed="8"/>
      <name val="Arial"/>
      <family val="2"/>
    </font>
    <font>
      <b/>
      <sz val="12"/>
      <name val="Arial"/>
      <family val="2"/>
    </font>
    <font>
      <sz val="12"/>
      <name val="Arial"/>
      <family val="2"/>
    </font>
    <font>
      <sz val="9"/>
      <color indexed="81"/>
      <name val="Tahoma"/>
      <family val="2"/>
    </font>
    <font>
      <b/>
      <sz val="9"/>
      <color indexed="81"/>
      <name val="Tahoma"/>
      <family val="2"/>
    </font>
    <font>
      <sz val="10"/>
      <color indexed="8"/>
      <name val="Arial"/>
      <family val="2"/>
    </font>
    <font>
      <sz val="11"/>
      <color indexed="8"/>
      <name val="Arial"/>
      <family val="2"/>
    </font>
    <font>
      <sz val="9"/>
      <color indexed="8"/>
      <name val="Arial"/>
      <family val="2"/>
    </font>
    <font>
      <b/>
      <sz val="10"/>
      <color indexed="8"/>
      <name val="Arial"/>
      <family val="2"/>
    </font>
    <font>
      <b/>
      <sz val="11"/>
      <color theme="0"/>
      <name val="Arial"/>
      <family val="2"/>
    </font>
    <font>
      <b/>
      <sz val="11"/>
      <color indexed="8"/>
      <name val="Arial"/>
      <family val="2"/>
    </font>
    <font>
      <sz val="11"/>
      <color rgb="FF000000"/>
      <name val="Arial"/>
      <family val="2"/>
    </font>
    <font>
      <sz val="11"/>
      <color indexed="8"/>
      <name val="Arial1"/>
    </font>
    <font>
      <sz val="10"/>
      <color theme="1"/>
      <name val="Arial"/>
      <family val="2"/>
    </font>
    <font>
      <sz val="10"/>
      <name val="Arial"/>
      <family val="2"/>
    </font>
    <font>
      <sz val="10"/>
      <color rgb="FF000000"/>
      <name val="Arial"/>
      <family val="2"/>
    </font>
    <font>
      <sz val="10"/>
      <color theme="0"/>
      <name val="Arial"/>
      <family val="2"/>
    </font>
    <font>
      <b/>
      <sz val="10"/>
      <color theme="1"/>
      <name val="Arial"/>
      <family val="2"/>
    </font>
    <font>
      <b/>
      <sz val="10"/>
      <color theme="0"/>
      <name val="Arial Narrow"/>
      <family val="2"/>
    </font>
    <font>
      <sz val="10"/>
      <color theme="1"/>
      <name val="Arial Narrow"/>
      <family val="2"/>
    </font>
    <font>
      <sz val="8"/>
      <name val="Arial1"/>
    </font>
    <font>
      <b/>
      <sz val="10"/>
      <color theme="1"/>
      <name val="Arial Narrow"/>
      <family val="2"/>
    </font>
    <font>
      <sz val="9"/>
      <color indexed="8"/>
      <name val="Arial Narrow"/>
      <family val="2"/>
    </font>
    <font>
      <b/>
      <sz val="9"/>
      <color indexed="8"/>
      <name val="Arial Narrow"/>
      <family val="2"/>
    </font>
    <font>
      <b/>
      <sz val="8"/>
      <color indexed="8"/>
      <name val="Arial Narrow"/>
      <family val="2"/>
    </font>
    <font>
      <sz val="8"/>
      <color indexed="8"/>
      <name val="Arial Narrow"/>
      <family val="2"/>
    </font>
    <font>
      <b/>
      <sz val="10"/>
      <color indexed="8"/>
      <name val="Arial Narrow"/>
      <family val="2"/>
    </font>
    <font>
      <sz val="10"/>
      <color indexed="8"/>
      <name val="Arial Narrow"/>
      <family val="2"/>
    </font>
    <font>
      <sz val="7.5"/>
      <color indexed="8"/>
      <name val="Arial Narrow"/>
      <family val="2"/>
    </font>
    <font>
      <sz val="9"/>
      <color rgb="FF000000"/>
      <name val="Arial"/>
      <family val="2"/>
    </font>
    <font>
      <sz val="10"/>
      <color rgb="FFFF0000"/>
      <name val="Arial"/>
      <family val="2"/>
    </font>
    <font>
      <sz val="10"/>
      <color theme="4"/>
      <name val="Arial"/>
      <family val="2"/>
    </font>
    <font>
      <sz val="10"/>
      <color theme="5" tint="-0.249977111117893"/>
      <name val="Arial"/>
      <family val="2"/>
    </font>
    <font>
      <sz val="10"/>
      <color rgb="FF00B050"/>
      <name val="Arial"/>
      <family val="2"/>
    </font>
    <font>
      <b/>
      <sz val="11.5"/>
      <color rgb="FFFFFFFF"/>
      <name val="Calibri Light"/>
      <family val="2"/>
    </font>
    <font>
      <sz val="11.5"/>
      <color rgb="FF595959"/>
      <name val="Calibri Light"/>
      <family val="2"/>
    </font>
    <font>
      <sz val="10"/>
      <color rgb="FF0070C0"/>
      <name val="Arial"/>
      <family val="2"/>
    </font>
    <font>
      <sz val="9"/>
      <color theme="1"/>
      <name val="Arial"/>
      <family val="2"/>
    </font>
    <font>
      <sz val="8"/>
      <color indexed="8"/>
      <name val="Arial"/>
      <family val="2"/>
    </font>
    <font>
      <sz val="10"/>
      <color rgb="FF388600"/>
      <name val="Arial"/>
      <family val="2"/>
    </font>
    <font>
      <sz val="10"/>
      <color theme="1"/>
      <name val="Roboto"/>
    </font>
  </fonts>
  <fills count="17">
    <fill>
      <patternFill patternType="none"/>
    </fill>
    <fill>
      <patternFill patternType="gray125"/>
    </fill>
    <fill>
      <patternFill patternType="solid">
        <fgColor rgb="FF92D050"/>
        <bgColor indexed="45"/>
      </patternFill>
    </fill>
    <fill>
      <patternFill patternType="solid">
        <fgColor rgb="FF92D050"/>
        <bgColor indexed="64"/>
      </patternFill>
    </fill>
    <fill>
      <patternFill patternType="solid">
        <fgColor theme="0"/>
        <bgColor indexed="64"/>
      </patternFill>
    </fill>
    <fill>
      <patternFill patternType="solid">
        <fgColor rgb="FF00723F"/>
        <bgColor indexed="45"/>
      </patternFill>
    </fill>
    <fill>
      <patternFill patternType="solid">
        <fgColor rgb="FF00723F"/>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32B4A8"/>
        <bgColor indexed="64"/>
      </patternFill>
    </fill>
    <fill>
      <patternFill patternType="solid">
        <fgColor rgb="FFFFFF00"/>
        <bgColor indexed="64"/>
      </patternFill>
    </fill>
    <fill>
      <patternFill patternType="solid">
        <fgColor rgb="FF227870"/>
        <bgColor indexed="64"/>
      </patternFill>
    </fill>
    <fill>
      <patternFill patternType="solid">
        <fgColor theme="0" tint="-4.9989318521683403E-2"/>
        <bgColor indexed="64"/>
      </patternFill>
    </fill>
    <fill>
      <patternFill patternType="solid">
        <fgColor rgb="FFE1E1E1"/>
        <bgColor indexed="64"/>
      </patternFill>
    </fill>
    <fill>
      <patternFill patternType="solid">
        <fgColor rgb="FFFF0000"/>
        <bgColor indexed="64"/>
      </patternFill>
    </fill>
    <fill>
      <patternFill patternType="solid">
        <fgColor theme="8"/>
        <bgColor indexed="64"/>
      </patternFill>
    </fill>
    <fill>
      <patternFill patternType="solid">
        <fgColor rgb="FFF8F9F9"/>
        <bgColor indexed="64"/>
      </patternFill>
    </fill>
  </fills>
  <borders count="75">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hair">
        <color indexed="8"/>
      </right>
      <top style="medium">
        <color indexed="64"/>
      </top>
      <bottom/>
      <diagonal/>
    </border>
    <border>
      <left/>
      <right/>
      <top style="hair">
        <color indexed="8"/>
      </top>
      <bottom/>
      <diagonal/>
    </border>
    <border>
      <left/>
      <right style="hair">
        <color indexed="8"/>
      </right>
      <top/>
      <bottom style="hair">
        <color indexed="8"/>
      </bottom>
      <diagonal/>
    </border>
    <border>
      <left/>
      <right/>
      <top/>
      <bottom style="hair">
        <color indexed="8"/>
      </bottom>
      <diagonal/>
    </border>
    <border>
      <left/>
      <right style="medium">
        <color indexed="64"/>
      </right>
      <top/>
      <bottom style="hair">
        <color indexed="8"/>
      </bottom>
      <diagonal/>
    </border>
    <border>
      <left/>
      <right style="hair">
        <color indexed="8"/>
      </right>
      <top/>
      <bottom/>
      <diagonal/>
    </border>
    <border>
      <left/>
      <right style="hair">
        <color indexed="8"/>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tted">
        <color indexed="64"/>
      </left>
      <right style="dotted">
        <color indexed="64"/>
      </right>
      <top style="dotted">
        <color indexed="64"/>
      </top>
      <bottom style="dotted">
        <color indexed="64"/>
      </bottom>
      <diagonal/>
    </border>
    <border>
      <left/>
      <right style="thin">
        <color rgb="FF34B5A9"/>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thin">
        <color rgb="FFD8DCDC"/>
      </left>
      <right style="thin">
        <color rgb="FFD8DEDC"/>
      </right>
      <top style="thin">
        <color rgb="FFD8DCDC"/>
      </top>
      <bottom style="thin">
        <color rgb="FFD8DCDC"/>
      </bottom>
      <diagonal/>
    </border>
    <border>
      <left style="thin">
        <color rgb="FFD8DEDC"/>
      </left>
      <right style="thin">
        <color rgb="FFD8DEDC"/>
      </right>
      <top style="thin">
        <color rgb="FFD8DCDC"/>
      </top>
      <bottom style="thin">
        <color rgb="FFD8DCDC"/>
      </bottom>
      <diagonal/>
    </border>
    <border>
      <left style="thin">
        <color rgb="FFD8DCDC"/>
      </left>
      <right style="thin">
        <color rgb="FFD8DCDC"/>
      </right>
      <top style="thin">
        <color rgb="FFD8DCDC"/>
      </top>
      <bottom style="thin">
        <color rgb="FFD8DCDC"/>
      </bottom>
      <diagonal/>
    </border>
  </borders>
  <cellStyleXfs count="11">
    <xf numFmtId="0" fontId="0" fillId="0" borderId="0"/>
    <xf numFmtId="0" fontId="17" fillId="0" borderId="0" applyNumberForma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164"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cellStyleXfs>
  <cellXfs count="842">
    <xf numFmtId="0" fontId="0" fillId="0" borderId="0" xfId="0"/>
    <xf numFmtId="0" fontId="7" fillId="0" borderId="0" xfId="0" applyFont="1"/>
    <xf numFmtId="0" fontId="11" fillId="0" borderId="46" xfId="0" applyFont="1" applyBorder="1" applyAlignment="1">
      <alignment horizontal="center" vertical="center" wrapText="1"/>
    </xf>
    <xf numFmtId="0" fontId="12" fillId="0" borderId="54" xfId="0" applyFont="1" applyBorder="1" applyAlignment="1">
      <alignment horizontal="center" vertical="center" wrapText="1"/>
    </xf>
    <xf numFmtId="1" fontId="9" fillId="0" borderId="3" xfId="0" applyNumberFormat="1" applyFont="1" applyBorder="1" applyAlignment="1" applyProtection="1">
      <alignment horizontal="center" vertical="center"/>
      <protection locked="0"/>
    </xf>
    <xf numFmtId="1" fontId="9" fillId="0" borderId="55" xfId="0" applyNumberFormat="1" applyFont="1" applyBorder="1" applyAlignment="1" applyProtection="1">
      <alignment horizontal="center" vertical="center"/>
      <protection locked="0"/>
    </xf>
    <xf numFmtId="1" fontId="9" fillId="0" borderId="44" xfId="0" applyNumberFormat="1" applyFont="1" applyBorder="1" applyAlignment="1" applyProtection="1">
      <alignment horizontal="center" vertical="center"/>
      <protection locked="0"/>
    </xf>
    <xf numFmtId="0" fontId="12" fillId="0" borderId="18" xfId="0" applyFont="1" applyBorder="1" applyAlignment="1">
      <alignment horizontal="center" vertical="center"/>
    </xf>
    <xf numFmtId="0" fontId="12" fillId="0" borderId="19" xfId="0" applyFont="1" applyBorder="1" applyAlignment="1">
      <alignment horizontal="center" wrapText="1"/>
    </xf>
    <xf numFmtId="0" fontId="9" fillId="0" borderId="22" xfId="0" applyFont="1" applyBorder="1" applyAlignment="1">
      <alignment horizontal="center" vertical="center"/>
    </xf>
    <xf numFmtId="9" fontId="9" fillId="0" borderId="3" xfId="0" applyNumberFormat="1" applyFont="1" applyBorder="1" applyAlignment="1">
      <alignment horizontal="center" vertical="center"/>
    </xf>
    <xf numFmtId="10" fontId="9" fillId="0" borderId="4" xfId="0" applyNumberFormat="1" applyFont="1" applyBorder="1" applyAlignment="1">
      <alignment horizontal="center" vertical="center"/>
    </xf>
    <xf numFmtId="0" fontId="12" fillId="0" borderId="4" xfId="0" applyFont="1" applyBorder="1" applyAlignment="1">
      <alignment horizontal="center" vertical="center"/>
    </xf>
    <xf numFmtId="0" fontId="10" fillId="0" borderId="0" xfId="0" applyFont="1" applyAlignment="1">
      <alignment horizontal="center" vertical="center"/>
    </xf>
    <xf numFmtId="0" fontId="0" fillId="0" borderId="0" xfId="0" applyAlignment="1">
      <alignment vertical="center"/>
    </xf>
    <xf numFmtId="0" fontId="8" fillId="0" borderId="0" xfId="0" applyFont="1"/>
    <xf numFmtId="0" fontId="7" fillId="0" borderId="0" xfId="0" applyFont="1" applyAlignment="1">
      <alignment horizontal="left"/>
    </xf>
    <xf numFmtId="0" fontId="11" fillId="0" borderId="0" xfId="0" applyFont="1" applyAlignment="1" applyProtection="1">
      <alignment vertical="top" wrapText="1"/>
      <protection locked="0"/>
    </xf>
    <xf numFmtId="0" fontId="9" fillId="0" borderId="4" xfId="0" applyFont="1" applyBorder="1"/>
    <xf numFmtId="1" fontId="9" fillId="0" borderId="26" xfId="0" applyNumberFormat="1" applyFont="1" applyBorder="1" applyAlignment="1" applyProtection="1">
      <alignment horizontal="center" vertical="center"/>
      <protection locked="0"/>
    </xf>
    <xf numFmtId="0" fontId="9" fillId="0" borderId="1" xfId="0" applyFont="1" applyBorder="1"/>
    <xf numFmtId="0" fontId="12" fillId="0" borderId="19" xfId="0" applyFont="1" applyBorder="1" applyAlignment="1">
      <alignment horizontal="center" vertical="center" wrapText="1"/>
    </xf>
    <xf numFmtId="0" fontId="12" fillId="0" borderId="19" xfId="0" applyFont="1" applyBorder="1" applyAlignment="1">
      <alignment horizontal="center" vertical="center"/>
    </xf>
    <xf numFmtId="0" fontId="7" fillId="4" borderId="0" xfId="0" applyFont="1" applyFill="1"/>
    <xf numFmtId="0" fontId="8" fillId="4" borderId="0" xfId="0" applyFont="1" applyFill="1"/>
    <xf numFmtId="0" fontId="7" fillId="4" borderId="0" xfId="0" applyFont="1" applyFill="1" applyAlignment="1">
      <alignment horizontal="left"/>
    </xf>
    <xf numFmtId="0" fontId="11" fillId="4" borderId="0" xfId="0" applyFont="1" applyFill="1" applyAlignment="1" applyProtection="1">
      <alignment vertical="top" wrapText="1"/>
      <protection locked="0"/>
    </xf>
    <xf numFmtId="0" fontId="9" fillId="0" borderId="51" xfId="0" applyFont="1" applyBorder="1" applyAlignment="1">
      <alignment horizontal="center" vertical="center"/>
    </xf>
    <xf numFmtId="9" fontId="9" fillId="0" borderId="63" xfId="0" applyNumberFormat="1" applyFont="1" applyBorder="1" applyAlignment="1">
      <alignment horizontal="center" vertical="center"/>
    </xf>
    <xf numFmtId="0" fontId="9" fillId="0" borderId="29" xfId="0" applyFont="1" applyBorder="1" applyAlignment="1">
      <alignment horizontal="center" vertical="center"/>
    </xf>
    <xf numFmtId="9" fontId="9" fillId="0" borderId="30" xfId="0" applyNumberFormat="1" applyFont="1" applyBorder="1" applyAlignment="1">
      <alignment horizontal="center" vertical="center"/>
    </xf>
    <xf numFmtId="9" fontId="9" fillId="0" borderId="64" xfId="0" applyNumberFormat="1" applyFont="1" applyBorder="1" applyAlignment="1">
      <alignment horizontal="center" vertical="center"/>
    </xf>
    <xf numFmtId="0" fontId="9" fillId="0" borderId="0" xfId="0" applyFont="1"/>
    <xf numFmtId="0" fontId="12" fillId="0" borderId="0" xfId="0" applyFont="1" applyAlignment="1">
      <alignment horizontal="center" vertical="center"/>
    </xf>
    <xf numFmtId="0" fontId="12" fillId="0" borderId="0" xfId="0" applyFont="1" applyAlignment="1">
      <alignment horizontal="center"/>
    </xf>
    <xf numFmtId="10" fontId="9" fillId="0" borderId="0" xfId="0" applyNumberFormat="1" applyFont="1" applyAlignment="1">
      <alignment horizontal="center" vertical="center"/>
    </xf>
    <xf numFmtId="0" fontId="0" fillId="4" borderId="0" xfId="0" applyFill="1"/>
    <xf numFmtId="0" fontId="0" fillId="4" borderId="0" xfId="0" applyFill="1" applyAlignment="1">
      <alignment vertical="center"/>
    </xf>
    <xf numFmtId="0" fontId="0" fillId="4" borderId="6" xfId="0" applyFill="1" applyBorder="1"/>
    <xf numFmtId="0" fontId="0" fillId="4" borderId="1" xfId="0" applyFill="1" applyBorder="1"/>
    <xf numFmtId="0" fontId="0" fillId="4" borderId="2" xfId="0" applyFill="1" applyBorder="1"/>
    <xf numFmtId="0" fontId="0" fillId="4" borderId="7" xfId="0" applyFill="1" applyBorder="1"/>
    <xf numFmtId="0" fontId="0" fillId="4" borderId="8" xfId="0" applyFill="1" applyBorder="1"/>
    <xf numFmtId="0" fontId="0" fillId="4" borderId="9" xfId="0" applyFill="1" applyBorder="1"/>
    <xf numFmtId="0" fontId="0" fillId="4" borderId="4" xfId="0" applyFill="1" applyBorder="1"/>
    <xf numFmtId="0" fontId="0" fillId="4" borderId="5" xfId="0" applyFill="1" applyBorder="1"/>
    <xf numFmtId="0" fontId="0" fillId="4" borderId="7" xfId="0" applyFill="1" applyBorder="1" applyAlignment="1">
      <alignment vertical="center"/>
    </xf>
    <xf numFmtId="0" fontId="0" fillId="4" borderId="8" xfId="0" applyFill="1" applyBorder="1" applyAlignment="1">
      <alignment vertical="center"/>
    </xf>
    <xf numFmtId="0" fontId="18" fillId="4" borderId="0" xfId="0" applyFont="1" applyFill="1"/>
    <xf numFmtId="0" fontId="18" fillId="4" borderId="1" xfId="0" applyFont="1" applyFill="1" applyBorder="1"/>
    <xf numFmtId="0" fontId="20" fillId="4" borderId="0" xfId="1" applyFont="1" applyFill="1" applyBorder="1" applyAlignment="1">
      <alignment vertical="center" wrapText="1"/>
    </xf>
    <xf numFmtId="0" fontId="0" fillId="4" borderId="0" xfId="0" applyFill="1" applyAlignment="1">
      <alignment horizontal="left"/>
    </xf>
    <xf numFmtId="0" fontId="0" fillId="4" borderId="1" xfId="0" applyFill="1" applyBorder="1" applyAlignment="1">
      <alignment horizontal="left"/>
    </xf>
    <xf numFmtId="0" fontId="16" fillId="4" borderId="0" xfId="0" applyFont="1" applyFill="1" applyAlignment="1">
      <alignment horizontal="left"/>
    </xf>
    <xf numFmtId="0" fontId="0" fillId="4" borderId="4" xfId="0" applyFill="1" applyBorder="1" applyAlignment="1">
      <alignment horizontal="left"/>
    </xf>
    <xf numFmtId="0" fontId="0" fillId="0" borderId="0" xfId="0" applyAlignment="1">
      <alignment horizontal="left"/>
    </xf>
    <xf numFmtId="0" fontId="17" fillId="4" borderId="66" xfId="1" applyFill="1" applyBorder="1" applyAlignment="1">
      <alignment horizontal="center" vertical="center"/>
    </xf>
    <xf numFmtId="0" fontId="32" fillId="0" borderId="0" xfId="0" applyFont="1"/>
    <xf numFmtId="0" fontId="30" fillId="0" borderId="0" xfId="0" applyFont="1"/>
    <xf numFmtId="0" fontId="32" fillId="0" borderId="0" xfId="0" applyFont="1" applyAlignment="1">
      <alignment horizontal="left"/>
    </xf>
    <xf numFmtId="0" fontId="0" fillId="7" borderId="66" xfId="0" applyFill="1" applyBorder="1" applyAlignment="1">
      <alignment vertical="center" wrapText="1"/>
    </xf>
    <xf numFmtId="0" fontId="0" fillId="4" borderId="67" xfId="0" applyFill="1" applyBorder="1" applyAlignment="1">
      <alignment vertical="center"/>
    </xf>
    <xf numFmtId="0" fontId="19" fillId="4" borderId="0" xfId="0" applyFont="1" applyFill="1" applyAlignment="1">
      <alignment wrapText="1"/>
    </xf>
    <xf numFmtId="0" fontId="18" fillId="4" borderId="0" xfId="0" applyFont="1" applyFill="1" applyAlignment="1">
      <alignment wrapText="1"/>
    </xf>
    <xf numFmtId="0" fontId="18" fillId="4" borderId="0" xfId="0" applyFont="1" applyFill="1" applyAlignment="1">
      <alignment vertical="center" wrapText="1"/>
    </xf>
    <xf numFmtId="0" fontId="20" fillId="8" borderId="65" xfId="1" applyFont="1" applyFill="1" applyBorder="1" applyAlignment="1">
      <alignment vertical="center" wrapText="1"/>
    </xf>
    <xf numFmtId="0" fontId="0" fillId="4" borderId="42" xfId="0" applyFill="1" applyBorder="1"/>
    <xf numFmtId="0" fontId="30" fillId="0" borderId="0" xfId="0" applyFont="1" applyAlignment="1">
      <alignment vertical="top"/>
    </xf>
    <xf numFmtId="0" fontId="43" fillId="9" borderId="3" xfId="0" applyFont="1" applyFill="1" applyBorder="1" applyAlignment="1">
      <alignment vertical="top" wrapText="1"/>
    </xf>
    <xf numFmtId="44" fontId="43" fillId="9" borderId="68" xfId="4" applyFont="1" applyFill="1" applyBorder="1" applyAlignment="1" applyProtection="1">
      <alignment vertical="top" wrapText="1"/>
    </xf>
    <xf numFmtId="0" fontId="44" fillId="0" borderId="0" xfId="0" applyFont="1" applyAlignment="1">
      <alignment vertical="top"/>
    </xf>
    <xf numFmtId="0" fontId="43" fillId="9" borderId="3" xfId="0" applyFont="1" applyFill="1" applyBorder="1" applyAlignment="1">
      <alignment horizontal="center" vertical="top" wrapText="1"/>
    </xf>
    <xf numFmtId="44" fontId="43" fillId="9" borderId="3" xfId="4" applyFont="1" applyFill="1" applyBorder="1" applyAlignment="1" applyProtection="1">
      <alignment vertical="top" wrapText="1"/>
    </xf>
    <xf numFmtId="44" fontId="43" fillId="9" borderId="3" xfId="4" applyFont="1" applyFill="1" applyBorder="1" applyAlignment="1" applyProtection="1">
      <alignment horizontal="center" vertical="top" wrapText="1"/>
    </xf>
    <xf numFmtId="0" fontId="38" fillId="0" borderId="3" xfId="0" applyFont="1" applyBorder="1" applyAlignment="1" applyProtection="1">
      <alignment horizontal="center" vertical="top" wrapText="1"/>
      <protection locked="0"/>
    </xf>
    <xf numFmtId="0" fontId="39" fillId="0" borderId="3" xfId="0" applyFont="1" applyBorder="1" applyAlignment="1" applyProtection="1">
      <alignment horizontal="center" vertical="top" wrapText="1"/>
      <protection locked="0"/>
    </xf>
    <xf numFmtId="0" fontId="39" fillId="0" borderId="3" xfId="0" applyFont="1" applyBorder="1" applyAlignment="1">
      <alignment horizontal="center" vertical="top" wrapText="1"/>
    </xf>
    <xf numFmtId="9" fontId="39" fillId="0" borderId="3" xfId="2" applyFont="1" applyFill="1" applyBorder="1" applyAlignment="1" applyProtection="1">
      <alignment horizontal="center" vertical="top" wrapText="1"/>
      <protection locked="0"/>
    </xf>
    <xf numFmtId="0" fontId="39" fillId="0" borderId="3" xfId="0" applyFont="1" applyBorder="1" applyAlignment="1" applyProtection="1">
      <alignment horizontal="center" vertical="top"/>
      <protection locked="0"/>
    </xf>
    <xf numFmtId="0" fontId="39" fillId="0" borderId="0" xfId="0" applyFont="1" applyAlignment="1" applyProtection="1">
      <alignment horizontal="center" vertical="top"/>
      <protection locked="0"/>
    </xf>
    <xf numFmtId="0" fontId="38" fillId="0" borderId="3" xfId="0" applyFont="1" applyBorder="1" applyAlignment="1">
      <alignment horizontal="center" vertical="top" wrapText="1"/>
    </xf>
    <xf numFmtId="44" fontId="39" fillId="0" borderId="3" xfId="4" applyFont="1" applyFill="1" applyBorder="1" applyAlignment="1" applyProtection="1">
      <alignment horizontal="center" vertical="top"/>
      <protection locked="0"/>
    </xf>
    <xf numFmtId="44" fontId="40" fillId="0" borderId="3" xfId="4" applyFont="1" applyFill="1" applyBorder="1" applyAlignment="1" applyProtection="1">
      <alignment horizontal="center" vertical="top"/>
      <protection locked="0"/>
    </xf>
    <xf numFmtId="0" fontId="39" fillId="0" borderId="3" xfId="2" applyNumberFormat="1" applyFont="1" applyFill="1" applyBorder="1" applyAlignment="1" applyProtection="1">
      <alignment horizontal="center" vertical="top" wrapText="1"/>
      <protection locked="0"/>
    </xf>
    <xf numFmtId="44" fontId="39" fillId="0" borderId="3" xfId="4" applyFont="1" applyFill="1" applyBorder="1" applyAlignment="1">
      <alignment horizontal="center" vertical="top" wrapText="1"/>
    </xf>
    <xf numFmtId="44" fontId="39" fillId="0" borderId="3" xfId="4" applyFont="1" applyFill="1" applyBorder="1" applyAlignment="1" applyProtection="1">
      <alignment horizontal="center" vertical="top" wrapText="1"/>
      <protection locked="0"/>
    </xf>
    <xf numFmtId="44" fontId="40" fillId="0" borderId="3" xfId="4" applyFont="1" applyFill="1" applyBorder="1" applyAlignment="1" applyProtection="1">
      <alignment horizontal="center" vertical="top" wrapText="1"/>
      <protection locked="0"/>
    </xf>
    <xf numFmtId="0" fontId="40" fillId="0" borderId="3" xfId="0" applyFont="1" applyBorder="1" applyAlignment="1">
      <alignment horizontal="center" vertical="top" wrapText="1"/>
    </xf>
    <xf numFmtId="44" fontId="39" fillId="0" borderId="3" xfId="4" applyFont="1" applyFill="1" applyBorder="1" applyAlignment="1">
      <alignment vertical="top"/>
    </xf>
    <xf numFmtId="44" fontId="39" fillId="0" borderId="3" xfId="4" applyFont="1" applyFill="1" applyBorder="1" applyAlignment="1">
      <alignment horizontal="center" vertical="top"/>
    </xf>
    <xf numFmtId="44" fontId="40" fillId="0" borderId="3" xfId="4" applyFont="1" applyFill="1" applyBorder="1" applyAlignment="1">
      <alignment horizontal="center" vertical="top"/>
    </xf>
    <xf numFmtId="44" fontId="38" fillId="0" borderId="3" xfId="4" applyFont="1" applyFill="1" applyBorder="1" applyAlignment="1" applyProtection="1">
      <alignment horizontal="center" vertical="top"/>
      <protection locked="0"/>
    </xf>
    <xf numFmtId="165" fontId="39" fillId="0" borderId="3" xfId="5" applyNumberFormat="1" applyFont="1" applyFill="1" applyBorder="1" applyAlignment="1" applyProtection="1">
      <alignment horizontal="center" vertical="top"/>
      <protection locked="0"/>
    </xf>
    <xf numFmtId="44" fontId="40" fillId="0" borderId="3" xfId="4" applyFont="1" applyFill="1" applyBorder="1" applyAlignment="1" applyProtection="1">
      <alignment vertical="top"/>
      <protection locked="0"/>
    </xf>
    <xf numFmtId="44" fontId="39" fillId="0" borderId="3" xfId="4" applyFont="1" applyFill="1" applyBorder="1" applyAlignment="1" applyProtection="1">
      <alignment vertical="top"/>
      <protection locked="0"/>
    </xf>
    <xf numFmtId="9" fontId="39" fillId="0" borderId="3" xfId="2" applyFont="1" applyFill="1" applyBorder="1" applyAlignment="1" applyProtection="1">
      <alignment vertical="top" wrapText="1"/>
      <protection locked="0"/>
    </xf>
    <xf numFmtId="1" fontId="38" fillId="0" borderId="3" xfId="3" applyNumberFormat="1" applyFont="1" applyFill="1" applyBorder="1" applyAlignment="1" applyProtection="1">
      <alignment horizontal="center" vertical="top" wrapText="1"/>
      <protection locked="0"/>
    </xf>
    <xf numFmtId="1" fontId="38" fillId="0" borderId="3" xfId="2" applyNumberFormat="1" applyFont="1" applyFill="1" applyBorder="1" applyAlignment="1" applyProtection="1">
      <alignment horizontal="center" vertical="top" wrapText="1"/>
      <protection locked="0"/>
    </xf>
    <xf numFmtId="0" fontId="32" fillId="0" borderId="0" xfId="0" applyFont="1" applyAlignment="1">
      <alignment wrapText="1"/>
    </xf>
    <xf numFmtId="0" fontId="32" fillId="4" borderId="0" xfId="0" applyFont="1" applyFill="1" applyProtection="1">
      <protection hidden="1"/>
    </xf>
    <xf numFmtId="0" fontId="32" fillId="0" borderId="0" xfId="0" applyFont="1" applyProtection="1">
      <protection hidden="1"/>
    </xf>
    <xf numFmtId="0" fontId="30" fillId="4" borderId="0" xfId="0" applyFont="1" applyFill="1" applyProtection="1">
      <protection hidden="1"/>
    </xf>
    <xf numFmtId="0" fontId="30" fillId="0" borderId="0" xfId="0" applyFont="1" applyProtection="1">
      <protection hidden="1"/>
    </xf>
    <xf numFmtId="1" fontId="31" fillId="0" borderId="3" xfId="0" applyNumberFormat="1" applyFont="1" applyBorder="1" applyAlignment="1" applyProtection="1">
      <alignment horizontal="center" vertical="center"/>
      <protection hidden="1"/>
    </xf>
    <xf numFmtId="1" fontId="31" fillId="0" borderId="55" xfId="0" applyNumberFormat="1" applyFont="1" applyBorder="1" applyAlignment="1" applyProtection="1">
      <alignment horizontal="center" vertical="center"/>
      <protection hidden="1"/>
    </xf>
    <xf numFmtId="0" fontId="24" fillId="0" borderId="19" xfId="0" applyFont="1" applyBorder="1" applyAlignment="1" applyProtection="1">
      <alignment horizontal="center" vertical="center"/>
      <protection hidden="1"/>
    </xf>
    <xf numFmtId="0" fontId="24" fillId="0" borderId="19" xfId="0" applyFont="1" applyBorder="1" applyAlignment="1" applyProtection="1">
      <alignment vertical="center"/>
      <protection hidden="1"/>
    </xf>
    <xf numFmtId="0" fontId="24" fillId="0" borderId="19" xfId="0" applyFont="1" applyBorder="1" applyAlignment="1" applyProtection="1">
      <alignment horizontal="center" vertical="center" wrapText="1"/>
      <protection hidden="1"/>
    </xf>
    <xf numFmtId="0" fontId="24" fillId="0" borderId="19" xfId="0" applyFont="1" applyBorder="1" applyAlignment="1" applyProtection="1">
      <alignment vertical="center" wrapText="1"/>
      <protection hidden="1"/>
    </xf>
    <xf numFmtId="0" fontId="24" fillId="0" borderId="54" xfId="0" applyFont="1" applyBorder="1" applyAlignment="1" applyProtection="1">
      <alignment horizontal="center" vertical="center" wrapText="1"/>
      <protection hidden="1"/>
    </xf>
    <xf numFmtId="1" fontId="31" fillId="0" borderId="35" xfId="0" applyNumberFormat="1" applyFont="1" applyBorder="1" applyAlignment="1" applyProtection="1">
      <alignment horizontal="center" vertical="center"/>
      <protection hidden="1"/>
    </xf>
    <xf numFmtId="1" fontId="31" fillId="0" borderId="26" xfId="0" applyNumberFormat="1" applyFont="1" applyBorder="1" applyAlignment="1" applyProtection="1">
      <alignment horizontal="center" vertical="center"/>
      <protection hidden="1"/>
    </xf>
    <xf numFmtId="1" fontId="31" fillId="0" borderId="44" xfId="0" applyNumberFormat="1" applyFont="1" applyBorder="1" applyAlignment="1" applyProtection="1">
      <alignment horizontal="center" vertical="center"/>
      <protection hidden="1"/>
    </xf>
    <xf numFmtId="0" fontId="24" fillId="0" borderId="18" xfId="0" applyFont="1" applyBorder="1" applyAlignment="1" applyProtection="1">
      <alignment horizontal="center" vertical="center"/>
      <protection hidden="1"/>
    </xf>
    <xf numFmtId="0" fontId="24" fillId="0" borderId="19" xfId="0" applyFont="1" applyBorder="1" applyAlignment="1" applyProtection="1">
      <alignment horizontal="center" wrapText="1"/>
      <protection hidden="1"/>
    </xf>
    <xf numFmtId="0" fontId="25" fillId="0" borderId="1" xfId="0" applyFont="1" applyBorder="1" applyProtection="1">
      <protection hidden="1"/>
    </xf>
    <xf numFmtId="0" fontId="31" fillId="0" borderId="22" xfId="0" applyFont="1" applyBorder="1" applyAlignment="1" applyProtection="1">
      <alignment horizontal="center" vertical="center" wrapText="1"/>
      <protection hidden="1"/>
    </xf>
    <xf numFmtId="9" fontId="31" fillId="0" borderId="3" xfId="0" applyNumberFormat="1" applyFont="1" applyBorder="1" applyAlignment="1" applyProtection="1">
      <alignment horizontal="center" vertical="center" wrapText="1"/>
      <protection hidden="1"/>
    </xf>
    <xf numFmtId="0" fontId="25" fillId="0" borderId="0" xfId="0" applyFont="1" applyAlignment="1" applyProtection="1">
      <alignment wrapText="1"/>
      <protection hidden="1"/>
    </xf>
    <xf numFmtId="0" fontId="32" fillId="4" borderId="0" xfId="0" applyFont="1" applyFill="1" applyAlignment="1" applyProtection="1">
      <alignment wrapText="1"/>
      <protection hidden="1"/>
    </xf>
    <xf numFmtId="0" fontId="32" fillId="0" borderId="0" xfId="0" applyFont="1" applyAlignment="1" applyProtection="1">
      <alignment wrapText="1"/>
      <protection hidden="1"/>
    </xf>
    <xf numFmtId="0" fontId="31" fillId="0" borderId="51" xfId="0" applyFont="1" applyBorder="1" applyAlignment="1" applyProtection="1">
      <alignment horizontal="center" vertical="center" wrapText="1"/>
      <protection hidden="1"/>
    </xf>
    <xf numFmtId="9" fontId="31" fillId="0" borderId="63" xfId="0" applyNumberFormat="1" applyFont="1" applyBorder="1" applyAlignment="1" applyProtection="1">
      <alignment horizontal="center" vertical="center" wrapText="1"/>
      <protection hidden="1"/>
    </xf>
    <xf numFmtId="0" fontId="25" fillId="0" borderId="29" xfId="0" applyFont="1" applyBorder="1" applyAlignment="1" applyProtection="1">
      <alignment horizontal="center" vertical="center" wrapText="1"/>
      <protection hidden="1"/>
    </xf>
    <xf numFmtId="9" fontId="25" fillId="0" borderId="30" xfId="0" applyNumberFormat="1" applyFont="1" applyBorder="1" applyAlignment="1" applyProtection="1">
      <alignment horizontal="center" vertical="center" wrapText="1"/>
      <protection hidden="1"/>
    </xf>
    <xf numFmtId="0" fontId="25" fillId="0" borderId="4" xfId="0" applyFont="1" applyBorder="1" applyAlignment="1" applyProtection="1">
      <alignment wrapText="1"/>
      <protection hidden="1"/>
    </xf>
    <xf numFmtId="0" fontId="32" fillId="4" borderId="0" xfId="0" applyFont="1" applyFill="1" applyAlignment="1" applyProtection="1">
      <alignment horizontal="left"/>
      <protection hidden="1"/>
    </xf>
    <xf numFmtId="0" fontId="32" fillId="0" borderId="0" xfId="0" applyFont="1" applyAlignment="1" applyProtection="1">
      <alignment horizontal="left"/>
      <protection hidden="1"/>
    </xf>
    <xf numFmtId="0" fontId="32" fillId="0" borderId="0" xfId="0" applyFont="1" applyAlignment="1" applyProtection="1">
      <alignment vertical="center"/>
      <protection hidden="1"/>
    </xf>
    <xf numFmtId="9" fontId="39" fillId="0" borderId="3" xfId="2" applyFont="1" applyBorder="1" applyAlignment="1" applyProtection="1">
      <alignment horizontal="center" vertical="top" wrapText="1"/>
      <protection locked="0"/>
    </xf>
    <xf numFmtId="9" fontId="38" fillId="0" borderId="3" xfId="2" applyFont="1" applyBorder="1" applyAlignment="1" applyProtection="1">
      <alignment horizontal="center" vertical="top" wrapText="1"/>
      <protection locked="0"/>
    </xf>
    <xf numFmtId="168" fontId="31" fillId="0" borderId="3" xfId="3" applyNumberFormat="1" applyFont="1" applyBorder="1" applyAlignment="1" applyProtection="1">
      <alignment horizontal="center" vertical="center" wrapText="1"/>
      <protection hidden="1"/>
    </xf>
    <xf numFmtId="168" fontId="31" fillId="0" borderId="63" xfId="3" applyNumberFormat="1" applyFont="1" applyBorder="1" applyAlignment="1" applyProtection="1">
      <alignment horizontal="center" vertical="center" wrapText="1"/>
      <protection hidden="1"/>
    </xf>
    <xf numFmtId="168" fontId="25" fillId="0" borderId="30" xfId="3" applyNumberFormat="1" applyFont="1" applyBorder="1" applyAlignment="1" applyProtection="1">
      <alignment horizontal="center" vertical="center" wrapText="1"/>
      <protection hidden="1"/>
    </xf>
    <xf numFmtId="0" fontId="18" fillId="4" borderId="4" xfId="0" applyFont="1" applyFill="1" applyBorder="1" applyAlignment="1">
      <alignment horizontal="right"/>
    </xf>
    <xf numFmtId="0" fontId="39" fillId="0" borderId="3" xfId="0" applyFont="1" applyBorder="1" applyAlignment="1" applyProtection="1">
      <alignment horizontal="center" vertical="top" wrapText="1"/>
      <protection hidden="1"/>
    </xf>
    <xf numFmtId="0" fontId="31" fillId="0" borderId="3" xfId="0" applyFont="1" applyBorder="1" applyAlignment="1" applyProtection="1">
      <alignment vertical="center" wrapText="1"/>
      <protection locked="0"/>
    </xf>
    <xf numFmtId="0" fontId="47" fillId="4" borderId="0" xfId="0" applyFont="1" applyFill="1" applyProtection="1">
      <protection hidden="1"/>
    </xf>
    <xf numFmtId="0" fontId="47" fillId="0" borderId="0" xfId="0" applyFont="1" applyProtection="1">
      <protection hidden="1"/>
    </xf>
    <xf numFmtId="0" fontId="47" fillId="0" borderId="0" xfId="0" applyFont="1"/>
    <xf numFmtId="1" fontId="50" fillId="0" borderId="3" xfId="0" applyNumberFormat="1" applyFont="1" applyBorder="1" applyAlignment="1" applyProtection="1">
      <alignment horizontal="center" vertical="center"/>
      <protection hidden="1"/>
    </xf>
    <xf numFmtId="1" fontId="50" fillId="0" borderId="35" xfId="0" applyNumberFormat="1" applyFont="1" applyBorder="1" applyAlignment="1" applyProtection="1">
      <alignment horizontal="center" vertical="center"/>
      <protection hidden="1"/>
    </xf>
    <xf numFmtId="1" fontId="50" fillId="0" borderId="55" xfId="0" applyNumberFormat="1" applyFont="1" applyBorder="1" applyAlignment="1" applyProtection="1">
      <alignment horizontal="center" vertical="center"/>
      <protection hidden="1"/>
    </xf>
    <xf numFmtId="0" fontId="50" fillId="4" borderId="0" xfId="0" applyFont="1" applyFill="1" applyProtection="1">
      <protection hidden="1"/>
    </xf>
    <xf numFmtId="0" fontId="50" fillId="0" borderId="0" xfId="0" applyFont="1" applyProtection="1">
      <protection hidden="1"/>
    </xf>
    <xf numFmtId="0" fontId="50" fillId="0" borderId="0" xfId="0" applyFont="1"/>
    <xf numFmtId="1" fontId="50" fillId="0" borderId="26" xfId="0" applyNumberFormat="1" applyFont="1" applyBorder="1" applyAlignment="1" applyProtection="1">
      <alignment horizontal="center" vertical="center"/>
      <protection hidden="1"/>
    </xf>
    <xf numFmtId="1" fontId="50" fillId="0" borderId="44" xfId="0" applyNumberFormat="1" applyFont="1" applyBorder="1" applyAlignment="1" applyProtection="1">
      <alignment horizontal="center" vertical="center"/>
      <protection hidden="1"/>
    </xf>
    <xf numFmtId="167" fontId="31" fillId="0" borderId="3" xfId="0" applyNumberFormat="1" applyFont="1" applyBorder="1" applyAlignment="1" applyProtection="1">
      <alignment horizontal="center" vertical="center"/>
      <protection hidden="1"/>
    </xf>
    <xf numFmtId="167" fontId="31" fillId="0" borderId="35" xfId="0" applyNumberFormat="1" applyFont="1" applyBorder="1" applyAlignment="1" applyProtection="1">
      <alignment horizontal="center" vertical="center"/>
      <protection hidden="1"/>
    </xf>
    <xf numFmtId="167" fontId="31" fillId="0" borderId="55" xfId="0" applyNumberFormat="1" applyFont="1" applyBorder="1" applyAlignment="1" applyProtection="1">
      <alignment horizontal="center" vertical="center"/>
      <protection hidden="1"/>
    </xf>
    <xf numFmtId="167" fontId="31" fillId="0" borderId="26" xfId="0" applyNumberFormat="1" applyFont="1" applyBorder="1" applyAlignment="1" applyProtection="1">
      <alignment horizontal="center" vertical="center"/>
      <protection hidden="1"/>
    </xf>
    <xf numFmtId="167" fontId="31" fillId="0" borderId="44" xfId="0" applyNumberFormat="1" applyFont="1" applyBorder="1" applyAlignment="1" applyProtection="1">
      <alignment horizontal="center" vertical="center"/>
      <protection hidden="1"/>
    </xf>
    <xf numFmtId="1" fontId="52" fillId="0" borderId="3" xfId="0" applyNumberFormat="1" applyFont="1" applyBorder="1" applyAlignment="1" applyProtection="1">
      <alignment horizontal="center" vertical="center"/>
      <protection hidden="1"/>
    </xf>
    <xf numFmtId="1" fontId="52" fillId="0" borderId="35" xfId="0" applyNumberFormat="1" applyFont="1" applyBorder="1" applyAlignment="1" applyProtection="1">
      <alignment horizontal="center" vertical="center"/>
      <protection hidden="1"/>
    </xf>
    <xf numFmtId="1" fontId="52" fillId="0" borderId="55" xfId="0" applyNumberFormat="1" applyFont="1" applyBorder="1" applyAlignment="1" applyProtection="1">
      <alignment horizontal="center" vertical="center"/>
      <protection hidden="1"/>
    </xf>
    <xf numFmtId="0" fontId="52" fillId="4" borderId="0" xfId="0" applyFont="1" applyFill="1" applyProtection="1">
      <protection hidden="1"/>
    </xf>
    <xf numFmtId="0" fontId="52" fillId="0" borderId="0" xfId="0" applyFont="1" applyProtection="1">
      <protection hidden="1"/>
    </xf>
    <xf numFmtId="0" fontId="52" fillId="0" borderId="0" xfId="0" applyFont="1"/>
    <xf numFmtId="1" fontId="52" fillId="0" borderId="26" xfId="0" applyNumberFormat="1" applyFont="1" applyBorder="1" applyAlignment="1" applyProtection="1">
      <alignment horizontal="center" vertical="center"/>
      <protection hidden="1"/>
    </xf>
    <xf numFmtId="1" fontId="52" fillId="0" borderId="44" xfId="0" applyNumberFormat="1" applyFont="1" applyBorder="1" applyAlignment="1" applyProtection="1">
      <alignment horizontal="center" vertical="center"/>
      <protection hidden="1"/>
    </xf>
    <xf numFmtId="43" fontId="31" fillId="0" borderId="3" xfId="3" applyFont="1" applyBorder="1" applyAlignment="1" applyProtection="1">
      <alignment horizontal="center" vertical="center"/>
      <protection hidden="1"/>
    </xf>
    <xf numFmtId="43" fontId="31" fillId="0" borderId="26" xfId="3" applyFont="1" applyBorder="1" applyAlignment="1" applyProtection="1">
      <alignment horizontal="center" vertical="center"/>
      <protection hidden="1"/>
    </xf>
    <xf numFmtId="9" fontId="31" fillId="0" borderId="3" xfId="2" applyFont="1" applyBorder="1" applyAlignment="1" applyProtection="1">
      <alignment horizontal="center" vertical="center"/>
      <protection hidden="1"/>
    </xf>
    <xf numFmtId="9" fontId="31" fillId="0" borderId="35" xfId="2" applyFont="1" applyBorder="1" applyAlignment="1" applyProtection="1">
      <alignment horizontal="center" vertical="center"/>
      <protection hidden="1"/>
    </xf>
    <xf numFmtId="9" fontId="31" fillId="0" borderId="55" xfId="2" applyFont="1" applyBorder="1" applyAlignment="1" applyProtection="1">
      <alignment horizontal="center" vertical="center"/>
      <protection hidden="1"/>
    </xf>
    <xf numFmtId="9" fontId="31" fillId="0" borderId="26" xfId="2" applyFont="1" applyBorder="1" applyAlignment="1" applyProtection="1">
      <alignment horizontal="center" vertical="center"/>
      <protection hidden="1"/>
    </xf>
    <xf numFmtId="9" fontId="31" fillId="0" borderId="44" xfId="2" applyFont="1" applyBorder="1" applyAlignment="1" applyProtection="1">
      <alignment horizontal="center" vertical="center"/>
      <protection hidden="1"/>
    </xf>
    <xf numFmtId="43" fontId="31" fillId="0" borderId="35" xfId="3" applyFont="1" applyBorder="1" applyAlignment="1" applyProtection="1">
      <alignment horizontal="center" vertical="center"/>
      <protection hidden="1"/>
    </xf>
    <xf numFmtId="43" fontId="31" fillId="0" borderId="55" xfId="3" applyFont="1" applyBorder="1" applyAlignment="1" applyProtection="1">
      <alignment horizontal="center" vertical="center"/>
      <protection hidden="1"/>
    </xf>
    <xf numFmtId="43" fontId="31" fillId="0" borderId="44" xfId="3" applyFont="1" applyBorder="1" applyAlignment="1" applyProtection="1">
      <alignment horizontal="center" vertical="center"/>
      <protection hidden="1"/>
    </xf>
    <xf numFmtId="9" fontId="31" fillId="0" borderId="3" xfId="2" applyFont="1" applyBorder="1" applyAlignment="1" applyProtection="1">
      <alignment horizontal="center" vertical="center" wrapText="1"/>
      <protection hidden="1"/>
    </xf>
    <xf numFmtId="9" fontId="25" fillId="0" borderId="30" xfId="2" applyFont="1" applyBorder="1" applyAlignment="1" applyProtection="1">
      <alignment horizontal="center" vertical="center" wrapText="1"/>
      <protection hidden="1"/>
    </xf>
    <xf numFmtId="0" fontId="38" fillId="0" borderId="0" xfId="0" applyFont="1" applyAlignment="1">
      <alignment vertical="top" wrapText="1"/>
    </xf>
    <xf numFmtId="0" fontId="30" fillId="0" borderId="0" xfId="0" applyFont="1" applyAlignment="1">
      <alignment horizontal="left" vertical="top" wrapText="1"/>
    </xf>
    <xf numFmtId="0" fontId="38" fillId="0" borderId="0" xfId="0" applyFont="1" applyAlignment="1">
      <alignment horizontal="left" vertical="top" wrapText="1"/>
    </xf>
    <xf numFmtId="0" fontId="44" fillId="0" borderId="0" xfId="0" applyFont="1" applyAlignment="1">
      <alignment horizontal="left" vertical="top" wrapText="1"/>
    </xf>
    <xf numFmtId="0" fontId="43" fillId="11" borderId="3" xfId="0" applyFont="1" applyFill="1" applyBorder="1" applyAlignment="1">
      <alignment horizontal="left" vertical="top" wrapText="1"/>
    </xf>
    <xf numFmtId="0" fontId="39" fillId="0" borderId="3" xfId="0" applyFont="1" applyBorder="1" applyAlignment="1" applyProtection="1">
      <alignment horizontal="left" vertical="top" wrapText="1"/>
      <protection locked="0"/>
    </xf>
    <xf numFmtId="1" fontId="53" fillId="0" borderId="3" xfId="0" applyNumberFormat="1" applyFont="1" applyBorder="1" applyAlignment="1" applyProtection="1">
      <alignment horizontal="center" vertical="center"/>
      <protection hidden="1"/>
    </xf>
    <xf numFmtId="1" fontId="53" fillId="0" borderId="35" xfId="0" applyNumberFormat="1" applyFont="1" applyBorder="1" applyAlignment="1" applyProtection="1">
      <alignment horizontal="center" vertical="center"/>
      <protection hidden="1"/>
    </xf>
    <xf numFmtId="1" fontId="53" fillId="0" borderId="55" xfId="0" applyNumberFormat="1" applyFont="1" applyBorder="1" applyAlignment="1" applyProtection="1">
      <alignment horizontal="center" vertical="center"/>
      <protection hidden="1"/>
    </xf>
    <xf numFmtId="1" fontId="53" fillId="0" borderId="26" xfId="0" applyNumberFormat="1" applyFont="1" applyBorder="1" applyAlignment="1" applyProtection="1">
      <alignment horizontal="center" vertical="center"/>
      <protection hidden="1"/>
    </xf>
    <xf numFmtId="1" fontId="53" fillId="0" borderId="44" xfId="0" applyNumberFormat="1" applyFont="1" applyBorder="1" applyAlignment="1" applyProtection="1">
      <alignment horizontal="center" vertical="center"/>
      <protection hidden="1"/>
    </xf>
    <xf numFmtId="167" fontId="30" fillId="0" borderId="0" xfId="0" applyNumberFormat="1" applyFont="1" applyAlignment="1">
      <alignment vertical="top"/>
    </xf>
    <xf numFmtId="167" fontId="43" fillId="9" borderId="3" xfId="0" applyNumberFormat="1" applyFont="1" applyFill="1" applyBorder="1" applyAlignment="1">
      <alignment vertical="top" wrapText="1"/>
    </xf>
    <xf numFmtId="167" fontId="43" fillId="11" borderId="3" xfId="0" applyNumberFormat="1" applyFont="1" applyFill="1" applyBorder="1" applyAlignment="1">
      <alignment vertical="top"/>
    </xf>
    <xf numFmtId="167" fontId="43" fillId="11" borderId="3" xfId="0" applyNumberFormat="1" applyFont="1" applyFill="1" applyBorder="1" applyAlignment="1">
      <alignment vertical="top" wrapText="1"/>
    </xf>
    <xf numFmtId="167" fontId="43" fillId="11" borderId="3" xfId="0" applyNumberFormat="1" applyFont="1" applyFill="1" applyBorder="1" applyAlignment="1">
      <alignment horizontal="center" vertical="top" wrapText="1"/>
    </xf>
    <xf numFmtId="9" fontId="39" fillId="0" borderId="0" xfId="2" applyFont="1" applyAlignment="1" applyProtection="1">
      <alignment horizontal="center" vertical="top"/>
      <protection locked="0"/>
    </xf>
    <xf numFmtId="9" fontId="39" fillId="0" borderId="3" xfId="2" applyFont="1" applyFill="1" applyBorder="1" applyAlignment="1">
      <alignment horizontal="center" vertical="top" wrapText="1"/>
    </xf>
    <xf numFmtId="9" fontId="39" fillId="0" borderId="3" xfId="2" applyFont="1" applyBorder="1" applyAlignment="1" applyProtection="1">
      <alignment horizontal="center" vertical="top"/>
      <protection locked="0"/>
    </xf>
    <xf numFmtId="9" fontId="31" fillId="4" borderId="3" xfId="2" applyFont="1" applyFill="1" applyBorder="1" applyAlignment="1" applyProtection="1">
      <alignment horizontal="center" vertical="center"/>
      <protection hidden="1"/>
    </xf>
    <xf numFmtId="9" fontId="31" fillId="4" borderId="26" xfId="2" applyFont="1" applyFill="1" applyBorder="1" applyAlignment="1" applyProtection="1">
      <alignment horizontal="center" vertical="center"/>
      <protection hidden="1"/>
    </xf>
    <xf numFmtId="0" fontId="42" fillId="12" borderId="0" xfId="0" applyFont="1" applyFill="1" applyAlignment="1">
      <alignment vertical="top" wrapText="1"/>
    </xf>
    <xf numFmtId="0" fontId="38" fillId="12" borderId="0" xfId="0" applyFont="1" applyFill="1" applyAlignment="1">
      <alignment vertical="top" wrapText="1"/>
    </xf>
    <xf numFmtId="0" fontId="18" fillId="0" borderId="0" xfId="0" applyFont="1" applyAlignment="1">
      <alignment horizontal="left" vertical="top" wrapText="1"/>
    </xf>
    <xf numFmtId="0" fontId="46" fillId="9" borderId="3" xfId="0" applyFont="1" applyFill="1" applyBorder="1" applyAlignment="1">
      <alignment horizontal="left" vertical="top" wrapText="1"/>
    </xf>
    <xf numFmtId="44" fontId="46" fillId="9" borderId="3" xfId="4" applyFont="1" applyFill="1" applyBorder="1" applyAlignment="1" applyProtection="1">
      <alignment horizontal="left" vertical="top" wrapText="1"/>
    </xf>
    <xf numFmtId="49" fontId="38" fillId="0" borderId="0" xfId="0" applyNumberFormat="1" applyFont="1" applyAlignment="1">
      <alignment horizontal="left" vertical="top" wrapText="1"/>
    </xf>
    <xf numFmtId="167" fontId="18" fillId="0" borderId="0" xfId="0" applyNumberFormat="1" applyFont="1" applyAlignment="1">
      <alignment horizontal="left" vertical="top" wrapText="1"/>
    </xf>
    <xf numFmtId="0" fontId="42" fillId="0" borderId="0" xfId="0" applyFont="1" applyAlignment="1">
      <alignment horizontal="left" vertical="top" wrapText="1"/>
    </xf>
    <xf numFmtId="168" fontId="18" fillId="0" borderId="0" xfId="3" applyNumberFormat="1" applyFont="1" applyAlignment="1">
      <alignment horizontal="left" vertical="top" wrapText="1"/>
    </xf>
    <xf numFmtId="0" fontId="38" fillId="0" borderId="0" xfId="0" applyFont="1" applyAlignment="1">
      <alignment horizontal="center" vertical="top" wrapText="1"/>
    </xf>
    <xf numFmtId="168" fontId="38" fillId="0" borderId="0" xfId="3" applyNumberFormat="1" applyFont="1" applyAlignment="1">
      <alignment vertical="top" wrapText="1"/>
    </xf>
    <xf numFmtId="0" fontId="39" fillId="10" borderId="0" xfId="0" applyFont="1" applyFill="1" applyAlignment="1" applyProtection="1">
      <alignment horizontal="center" vertical="top"/>
      <protection locked="0"/>
    </xf>
    <xf numFmtId="0" fontId="39" fillId="4" borderId="0" xfId="0" applyFont="1" applyFill="1" applyAlignment="1" applyProtection="1">
      <alignment horizontal="center" vertical="top"/>
      <protection locked="0"/>
    </xf>
    <xf numFmtId="9" fontId="32" fillId="0" borderId="0" xfId="2" applyFont="1"/>
    <xf numFmtId="166" fontId="33" fillId="0" borderId="0" xfId="3" applyNumberFormat="1" applyFont="1" applyAlignment="1">
      <alignment vertical="top"/>
    </xf>
    <xf numFmtId="166" fontId="30" fillId="0" borderId="0" xfId="3" applyNumberFormat="1" applyFont="1" applyAlignment="1">
      <alignment vertical="top"/>
    </xf>
    <xf numFmtId="166" fontId="30" fillId="0" borderId="0" xfId="3" applyNumberFormat="1" applyFont="1" applyAlignment="1">
      <alignment horizontal="left" vertical="top" wrapText="1"/>
    </xf>
    <xf numFmtId="166" fontId="38" fillId="0" borderId="0" xfId="3" applyNumberFormat="1" applyFont="1" applyAlignment="1">
      <alignment vertical="top"/>
    </xf>
    <xf numFmtId="166" fontId="42" fillId="0" borderId="35" xfId="3" applyNumberFormat="1" applyFont="1" applyBorder="1" applyAlignment="1">
      <alignment vertical="top"/>
    </xf>
    <xf numFmtId="166" fontId="42" fillId="0" borderId="36" xfId="3" applyNumberFormat="1" applyFont="1" applyBorder="1" applyAlignment="1">
      <alignment vertical="top" wrapText="1"/>
    </xf>
    <xf numFmtId="166" fontId="42" fillId="0" borderId="39" xfId="3" applyNumberFormat="1" applyFont="1" applyBorder="1" applyAlignment="1">
      <alignment vertical="top" wrapText="1"/>
    </xf>
    <xf numFmtId="166" fontId="42" fillId="4" borderId="39" xfId="3" applyNumberFormat="1" applyFont="1" applyFill="1" applyBorder="1" applyAlignment="1">
      <alignment vertical="top"/>
    </xf>
    <xf numFmtId="166" fontId="42" fillId="4" borderId="36" xfId="3" applyNumberFormat="1" applyFont="1" applyFill="1" applyBorder="1" applyAlignment="1">
      <alignment vertical="top"/>
    </xf>
    <xf numFmtId="166" fontId="42" fillId="4" borderId="35" xfId="3" applyNumberFormat="1" applyFont="1" applyFill="1" applyBorder="1" applyAlignment="1">
      <alignment vertical="top" wrapText="1"/>
    </xf>
    <xf numFmtId="166" fontId="42" fillId="4" borderId="36" xfId="3" applyNumberFormat="1" applyFont="1" applyFill="1" applyBorder="1" applyAlignment="1">
      <alignment vertical="top" wrapText="1"/>
    </xf>
    <xf numFmtId="166" fontId="42" fillId="4" borderId="39" xfId="3" applyNumberFormat="1" applyFont="1" applyFill="1" applyBorder="1" applyAlignment="1">
      <alignment vertical="top" wrapText="1"/>
    </xf>
    <xf numFmtId="166" fontId="42" fillId="4" borderId="63" xfId="3" applyNumberFormat="1" applyFont="1" applyFill="1" applyBorder="1" applyAlignment="1">
      <alignment vertical="top" wrapText="1"/>
    </xf>
    <xf numFmtId="166" fontId="42" fillId="0" borderId="63" xfId="3" applyNumberFormat="1" applyFont="1" applyBorder="1" applyAlignment="1">
      <alignment vertical="top" wrapText="1"/>
    </xf>
    <xf numFmtId="166" fontId="38" fillId="0" borderId="15" xfId="3" applyNumberFormat="1" applyFont="1" applyBorder="1" applyAlignment="1">
      <alignment vertical="top"/>
    </xf>
    <xf numFmtId="166" fontId="38" fillId="0" borderId="16" xfId="3" applyNumberFormat="1" applyFont="1" applyBorder="1" applyAlignment="1">
      <alignment vertical="top"/>
    </xf>
    <xf numFmtId="0" fontId="38" fillId="12" borderId="0" xfId="0" applyFont="1" applyFill="1" applyAlignment="1">
      <alignment horizontal="center" vertical="top" wrapText="1"/>
    </xf>
    <xf numFmtId="168" fontId="38" fillId="12" borderId="0" xfId="3" applyNumberFormat="1" applyFont="1" applyFill="1" applyAlignment="1">
      <alignment horizontal="center" vertical="top" wrapText="1"/>
    </xf>
    <xf numFmtId="0" fontId="18" fillId="0" borderId="0" xfId="0" applyFont="1" applyAlignment="1">
      <alignment vertical="top" wrapText="1"/>
    </xf>
    <xf numFmtId="168" fontId="18" fillId="0" borderId="0" xfId="3" applyNumberFormat="1" applyFont="1" applyAlignment="1">
      <alignment vertical="top" wrapText="1"/>
    </xf>
    <xf numFmtId="0" fontId="46" fillId="0" borderId="0" xfId="0" applyFont="1" applyAlignment="1">
      <alignment vertical="top"/>
    </xf>
    <xf numFmtId="0" fontId="0" fillId="0" borderId="0" xfId="0" applyAlignment="1">
      <alignment vertical="top" wrapText="1"/>
    </xf>
    <xf numFmtId="0" fontId="39" fillId="0" borderId="0" xfId="0" applyFont="1" applyAlignment="1" applyProtection="1">
      <alignment vertical="top" wrapText="1"/>
      <protection locked="0"/>
    </xf>
    <xf numFmtId="0" fontId="38" fillId="0" borderId="0" xfId="0" applyFont="1" applyAlignment="1">
      <alignment horizontal="right" vertical="top" wrapText="1"/>
    </xf>
    <xf numFmtId="0" fontId="39" fillId="0" borderId="0" xfId="0" applyFont="1" applyAlignment="1" applyProtection="1">
      <alignment horizontal="right" vertical="top" wrapText="1"/>
      <protection locked="0"/>
    </xf>
    <xf numFmtId="0" fontId="39" fillId="4" borderId="0" xfId="0" applyFont="1" applyFill="1" applyAlignment="1" applyProtection="1">
      <alignment horizontal="right" vertical="top" wrapText="1"/>
      <protection locked="0"/>
    </xf>
    <xf numFmtId="0" fontId="39" fillId="10" borderId="0" xfId="0" applyFont="1" applyFill="1" applyAlignment="1" applyProtection="1">
      <alignment horizontal="right" vertical="top" wrapText="1"/>
      <protection locked="0"/>
    </xf>
    <xf numFmtId="9" fontId="39" fillId="0" borderId="0" xfId="2" applyFont="1" applyAlignment="1" applyProtection="1">
      <alignment horizontal="right" vertical="top" wrapText="1"/>
      <protection locked="0"/>
    </xf>
    <xf numFmtId="0" fontId="38" fillId="12" borderId="0" xfId="0" applyFont="1" applyFill="1" applyAlignment="1">
      <alignment horizontal="right" vertical="top" wrapText="1"/>
    </xf>
    <xf numFmtId="0" fontId="0" fillId="0" borderId="0" xfId="0" applyAlignment="1">
      <alignment horizontal="right" vertical="top" wrapText="1"/>
    </xf>
    <xf numFmtId="0" fontId="4" fillId="0" borderId="0" xfId="0" applyFont="1" applyAlignment="1">
      <alignment vertical="top" wrapText="1"/>
    </xf>
    <xf numFmtId="0" fontId="42" fillId="0" borderId="0" xfId="0" applyFont="1" applyAlignment="1">
      <alignment vertical="top" wrapText="1"/>
    </xf>
    <xf numFmtId="0" fontId="42" fillId="0" borderId="0" xfId="0" applyFont="1" applyAlignment="1">
      <alignment horizontal="center" vertical="top" wrapText="1"/>
    </xf>
    <xf numFmtId="10" fontId="42" fillId="0" borderId="0" xfId="2" applyNumberFormat="1" applyFont="1" applyFill="1" applyAlignment="1">
      <alignment horizontal="center" vertical="top" wrapText="1"/>
    </xf>
    <xf numFmtId="10" fontId="38" fillId="0" borderId="0" xfId="2" applyNumberFormat="1" applyFont="1" applyFill="1" applyAlignment="1">
      <alignment horizontal="left" vertical="top" wrapText="1"/>
    </xf>
    <xf numFmtId="9" fontId="38" fillId="0" borderId="0" xfId="2" applyFont="1" applyFill="1" applyAlignment="1">
      <alignment horizontal="left" vertical="top" wrapText="1"/>
    </xf>
    <xf numFmtId="10" fontId="38" fillId="0" borderId="0" xfId="2" applyNumberFormat="1" applyFont="1" applyFill="1" applyAlignment="1">
      <alignment horizontal="center" vertical="top" wrapText="1"/>
    </xf>
    <xf numFmtId="0" fontId="18" fillId="0" borderId="0" xfId="0" pivotButton="1" applyFont="1" applyAlignment="1">
      <alignment vertical="top" wrapText="1"/>
    </xf>
    <xf numFmtId="9" fontId="38" fillId="0" borderId="0" xfId="2" applyFont="1" applyAlignment="1">
      <alignment horizontal="left" vertical="top" wrapText="1"/>
    </xf>
    <xf numFmtId="167" fontId="42" fillId="0" borderId="0" xfId="3" applyNumberFormat="1" applyFont="1" applyFill="1" applyAlignment="1">
      <alignment horizontal="right" vertical="top" wrapText="1"/>
    </xf>
    <xf numFmtId="167" fontId="38" fillId="0" borderId="0" xfId="3" applyNumberFormat="1" applyFont="1" applyFill="1" applyAlignment="1">
      <alignment horizontal="right" vertical="top" wrapText="1"/>
    </xf>
    <xf numFmtId="9" fontId="38" fillId="0" borderId="0" xfId="2" applyFont="1" applyFill="1" applyAlignment="1">
      <alignment horizontal="right" vertical="top" wrapText="1"/>
    </xf>
    <xf numFmtId="167" fontId="38" fillId="0" borderId="0" xfId="2" applyNumberFormat="1" applyFont="1" applyFill="1" applyAlignment="1">
      <alignment horizontal="right" vertical="top" wrapText="1"/>
    </xf>
    <xf numFmtId="43" fontId="38" fillId="0" borderId="0" xfId="3" applyFont="1" applyFill="1" applyAlignment="1">
      <alignment horizontal="right" vertical="top" wrapText="1"/>
    </xf>
    <xf numFmtId="9" fontId="39" fillId="0" borderId="0" xfId="0" applyNumberFormat="1" applyFont="1" applyAlignment="1" applyProtection="1">
      <alignment horizontal="center" vertical="top" wrapText="1"/>
      <protection locked="0"/>
    </xf>
    <xf numFmtId="168" fontId="39" fillId="10" borderId="0" xfId="0" applyNumberFormat="1" applyFont="1" applyFill="1" applyAlignment="1" applyProtection="1">
      <alignment horizontal="left" vertical="top" wrapText="1"/>
      <protection locked="0"/>
    </xf>
    <xf numFmtId="0" fontId="55" fillId="0" borderId="0" xfId="0" applyFont="1" applyAlignment="1" applyProtection="1">
      <alignment horizontal="center" vertical="top"/>
      <protection locked="0"/>
    </xf>
    <xf numFmtId="0" fontId="55" fillId="0" borderId="3" xfId="0" applyFont="1" applyBorder="1" applyAlignment="1" applyProtection="1">
      <alignment horizontal="center" vertical="top" wrapText="1"/>
      <protection locked="0"/>
    </xf>
    <xf numFmtId="0" fontId="55" fillId="0" borderId="3" xfId="0" applyFont="1" applyBorder="1" applyAlignment="1">
      <alignment horizontal="center" vertical="top" wrapText="1"/>
    </xf>
    <xf numFmtId="0" fontId="55" fillId="0" borderId="3" xfId="0" applyFont="1" applyBorder="1" applyAlignment="1" applyProtection="1">
      <alignment horizontal="center" vertical="top"/>
      <protection locked="0"/>
    </xf>
    <xf numFmtId="0" fontId="55" fillId="0" borderId="0" xfId="0" applyFont="1" applyAlignment="1" applyProtection="1">
      <alignment horizontal="left" vertical="top" wrapText="1"/>
      <protection locked="0"/>
    </xf>
    <xf numFmtId="168" fontId="55" fillId="10" borderId="0" xfId="0" applyNumberFormat="1" applyFont="1" applyFill="1" applyAlignment="1" applyProtection="1">
      <alignment horizontal="left" vertical="top" wrapText="1"/>
      <protection locked="0"/>
    </xf>
    <xf numFmtId="169" fontId="39" fillId="0" borderId="0" xfId="0" applyNumberFormat="1" applyFont="1" applyAlignment="1" applyProtection="1">
      <alignment horizontal="center" vertical="top" wrapText="1"/>
      <protection locked="0"/>
    </xf>
    <xf numFmtId="0" fontId="55" fillId="10" borderId="0" xfId="0" applyFont="1" applyFill="1" applyAlignment="1" applyProtection="1">
      <alignment horizontal="left" vertical="top" wrapText="1"/>
      <protection locked="0"/>
    </xf>
    <xf numFmtId="0" fontId="42" fillId="0" borderId="0" xfId="0" applyFont="1" applyAlignment="1">
      <alignment vertical="top"/>
    </xf>
    <xf numFmtId="0" fontId="38" fillId="0" borderId="0" xfId="0" applyFont="1" applyAlignment="1">
      <alignment horizontal="left" vertical="top"/>
    </xf>
    <xf numFmtId="0" fontId="38" fillId="0" borderId="0" xfId="0" applyFont="1" applyAlignment="1">
      <alignment vertical="top"/>
    </xf>
    <xf numFmtId="0" fontId="0" fillId="0" borderId="0" xfId="0" applyAlignment="1">
      <alignment wrapText="1"/>
    </xf>
    <xf numFmtId="0" fontId="0" fillId="0" borderId="0" xfId="0" applyAlignment="1">
      <alignment vertical="top"/>
    </xf>
    <xf numFmtId="168" fontId="30" fillId="0" borderId="0" xfId="3" applyNumberFormat="1" applyFont="1" applyFill="1" applyAlignment="1">
      <alignment vertical="top"/>
    </xf>
    <xf numFmtId="168" fontId="38" fillId="0" borderId="0" xfId="3" applyNumberFormat="1" applyFont="1" applyFill="1" applyAlignment="1">
      <alignment vertical="top"/>
    </xf>
    <xf numFmtId="168" fontId="44" fillId="0" borderId="0" xfId="0" applyNumberFormat="1" applyFont="1" applyAlignment="1">
      <alignment vertical="top"/>
    </xf>
    <xf numFmtId="9" fontId="44" fillId="0" borderId="0" xfId="2" applyFont="1" applyFill="1" applyAlignment="1">
      <alignment vertical="top"/>
    </xf>
    <xf numFmtId="168" fontId="46" fillId="0" borderId="0" xfId="3" applyNumberFormat="1" applyFont="1" applyFill="1" applyBorder="1" applyAlignment="1">
      <alignment horizontal="center" vertical="center" wrapText="1"/>
    </xf>
    <xf numFmtId="168" fontId="57" fillId="0" borderId="0" xfId="0" applyNumberFormat="1" applyFont="1" applyAlignment="1" applyProtection="1">
      <alignment horizontal="left" vertical="top" wrapText="1"/>
      <protection locked="0"/>
    </xf>
    <xf numFmtId="168" fontId="39" fillId="0" borderId="0" xfId="0" applyNumberFormat="1" applyFont="1" applyAlignment="1" applyProtection="1">
      <alignment horizontal="left" vertical="top" wrapText="1"/>
      <protection locked="0"/>
    </xf>
    <xf numFmtId="168" fontId="55" fillId="0" borderId="0" xfId="0" applyNumberFormat="1" applyFont="1" applyAlignment="1" applyProtection="1">
      <alignment horizontal="left" vertical="top" wrapText="1"/>
      <protection locked="0"/>
    </xf>
    <xf numFmtId="168" fontId="56" fillId="0" borderId="0" xfId="0" applyNumberFormat="1" applyFont="1" applyAlignment="1" applyProtection="1">
      <alignment horizontal="left" vertical="top" wrapText="1"/>
      <protection locked="0"/>
    </xf>
    <xf numFmtId="168" fontId="30" fillId="0" borderId="0" xfId="0" applyNumberFormat="1" applyFont="1" applyAlignment="1">
      <alignment vertical="top"/>
    </xf>
    <xf numFmtId="2" fontId="30" fillId="0" borderId="0" xfId="3" applyNumberFormat="1" applyFont="1" applyAlignment="1">
      <alignment vertical="top"/>
    </xf>
    <xf numFmtId="2" fontId="38" fillId="0" borderId="16" xfId="3" applyNumberFormat="1" applyFont="1" applyBorder="1" applyAlignment="1">
      <alignment vertical="top"/>
    </xf>
    <xf numFmtId="2" fontId="38" fillId="0" borderId="15" xfId="3" applyNumberFormat="1" applyFont="1" applyBorder="1" applyAlignment="1">
      <alignment vertical="top"/>
    </xf>
    <xf numFmtId="2" fontId="43" fillId="9" borderId="3" xfId="0" applyNumberFormat="1" applyFont="1" applyFill="1" applyBorder="1" applyAlignment="1">
      <alignment vertical="top"/>
    </xf>
    <xf numFmtId="2" fontId="43" fillId="9" borderId="3" xfId="0" applyNumberFormat="1" applyFont="1" applyFill="1" applyBorder="1" applyAlignment="1">
      <alignment vertical="top" wrapText="1"/>
    </xf>
    <xf numFmtId="2" fontId="43" fillId="9" borderId="3" xfId="0" applyNumberFormat="1" applyFont="1" applyFill="1" applyBorder="1" applyAlignment="1">
      <alignment horizontal="center" vertical="top" wrapText="1"/>
    </xf>
    <xf numFmtId="2" fontId="39" fillId="0" borderId="3" xfId="0" applyNumberFormat="1" applyFont="1" applyBorder="1" applyAlignment="1" applyProtection="1">
      <alignment horizontal="center" vertical="top"/>
      <protection locked="0"/>
    </xf>
    <xf numFmtId="2" fontId="30" fillId="0" borderId="0" xfId="0" applyNumberFormat="1" applyFont="1" applyAlignment="1">
      <alignment vertical="top"/>
    </xf>
    <xf numFmtId="0" fontId="58" fillId="0" borderId="0" xfId="0" applyFont="1" applyAlignment="1" applyProtection="1">
      <alignment horizontal="left" vertical="top" wrapText="1"/>
      <protection locked="0"/>
    </xf>
    <xf numFmtId="0" fontId="58" fillId="10" borderId="0" xfId="0" applyFont="1" applyFill="1" applyAlignment="1" applyProtection="1">
      <alignment horizontal="left" vertical="top" wrapText="1"/>
      <protection locked="0"/>
    </xf>
    <xf numFmtId="0" fontId="59" fillId="9" borderId="70" xfId="0" applyFont="1" applyFill="1" applyBorder="1" applyAlignment="1">
      <alignment horizontal="center" vertical="center" wrapText="1" readingOrder="1"/>
    </xf>
    <xf numFmtId="0" fontId="60" fillId="13" borderId="71" xfId="0" applyFont="1" applyFill="1" applyBorder="1" applyAlignment="1">
      <alignment horizontal="center" vertical="center" wrapText="1" readingOrder="1"/>
    </xf>
    <xf numFmtId="9" fontId="60" fillId="13" borderId="71" xfId="0" applyNumberFormat="1" applyFont="1" applyFill="1" applyBorder="1" applyAlignment="1">
      <alignment horizontal="center" vertical="center" wrapText="1" readingOrder="1"/>
    </xf>
    <xf numFmtId="0" fontId="60" fillId="12" borderId="71" xfId="0" applyFont="1" applyFill="1" applyBorder="1" applyAlignment="1">
      <alignment horizontal="center" vertical="center" wrapText="1" readingOrder="1"/>
    </xf>
    <xf numFmtId="9" fontId="60" fillId="12" borderId="71" xfId="0" applyNumberFormat="1" applyFont="1" applyFill="1" applyBorder="1" applyAlignment="1">
      <alignment horizontal="center" vertical="center" wrapText="1" readingOrder="1"/>
    </xf>
    <xf numFmtId="9" fontId="39" fillId="0" borderId="0" xfId="0" applyNumberFormat="1" applyFont="1" applyAlignment="1" applyProtection="1">
      <alignment horizontal="center" vertical="top"/>
      <protection locked="0"/>
    </xf>
    <xf numFmtId="0" fontId="39" fillId="0" borderId="0" xfId="0" applyFont="1" applyAlignment="1" applyProtection="1">
      <alignment horizontal="center" vertical="top" wrapText="1"/>
      <protection locked="0"/>
    </xf>
    <xf numFmtId="9" fontId="39" fillId="0" borderId="0" xfId="2" applyFont="1" applyAlignment="1" applyProtection="1">
      <alignment horizontal="center" vertical="top" wrapText="1"/>
      <protection locked="0"/>
    </xf>
    <xf numFmtId="9" fontId="55" fillId="0" borderId="0" xfId="2" applyFont="1" applyAlignment="1" applyProtection="1">
      <alignment horizontal="center" vertical="top" wrapText="1"/>
      <protection locked="0"/>
    </xf>
    <xf numFmtId="0" fontId="30" fillId="0" borderId="0" xfId="3" applyNumberFormat="1" applyFont="1" applyAlignment="1">
      <alignment vertical="top"/>
    </xf>
    <xf numFmtId="0" fontId="38" fillId="0" borderId="0" xfId="3" applyNumberFormat="1" applyFont="1" applyAlignment="1">
      <alignment vertical="top"/>
    </xf>
    <xf numFmtId="9" fontId="60" fillId="12" borderId="71" xfId="2" applyFont="1" applyFill="1" applyBorder="1" applyAlignment="1">
      <alignment horizontal="center" vertical="center" wrapText="1" readingOrder="1"/>
    </xf>
    <xf numFmtId="9" fontId="60" fillId="13" borderId="71" xfId="2" applyFont="1" applyFill="1" applyBorder="1" applyAlignment="1">
      <alignment horizontal="center" vertical="center" wrapText="1" readingOrder="1"/>
    </xf>
    <xf numFmtId="166" fontId="60" fillId="13" borderId="71" xfId="0" applyNumberFormat="1" applyFont="1" applyFill="1" applyBorder="1" applyAlignment="1">
      <alignment horizontal="center" vertical="center" wrapText="1" readingOrder="1"/>
    </xf>
    <xf numFmtId="166" fontId="60" fillId="12" borderId="71" xfId="0" applyNumberFormat="1" applyFont="1" applyFill="1" applyBorder="1" applyAlignment="1">
      <alignment horizontal="center" vertical="center" wrapText="1" readingOrder="1"/>
    </xf>
    <xf numFmtId="9" fontId="39" fillId="10" borderId="0" xfId="0" applyNumberFormat="1" applyFont="1" applyFill="1" applyAlignment="1" applyProtection="1">
      <alignment horizontal="center" vertical="top" wrapText="1"/>
      <protection locked="0"/>
    </xf>
    <xf numFmtId="9" fontId="39" fillId="10" borderId="0" xfId="2" applyFont="1" applyFill="1" applyAlignment="1" applyProtection="1">
      <alignment horizontal="center" vertical="top" wrapText="1"/>
      <protection locked="0"/>
    </xf>
    <xf numFmtId="169" fontId="39" fillId="10" borderId="0" xfId="0" applyNumberFormat="1" applyFont="1" applyFill="1" applyAlignment="1" applyProtection="1">
      <alignment horizontal="center" vertical="top" wrapText="1"/>
      <protection locked="0"/>
    </xf>
    <xf numFmtId="0" fontId="39" fillId="10" borderId="0" xfId="0" applyFont="1" applyFill="1" applyAlignment="1" applyProtection="1">
      <alignment horizontal="center" vertical="top" wrapText="1"/>
      <protection locked="0"/>
    </xf>
    <xf numFmtId="0" fontId="39" fillId="0" borderId="0" xfId="2" applyNumberFormat="1" applyFont="1" applyAlignment="1" applyProtection="1">
      <alignment horizontal="center" vertical="top" wrapText="1"/>
      <protection locked="0"/>
    </xf>
    <xf numFmtId="169" fontId="39" fillId="0" borderId="0" xfId="2" applyNumberFormat="1" applyFont="1" applyAlignment="1" applyProtection="1">
      <alignment horizontal="center" vertical="top" wrapText="1"/>
      <protection locked="0"/>
    </xf>
    <xf numFmtId="10" fontId="39" fillId="10" borderId="0" xfId="2" applyNumberFormat="1" applyFont="1" applyFill="1" applyAlignment="1" applyProtection="1">
      <alignment horizontal="center" vertical="top" wrapText="1"/>
      <protection locked="0"/>
    </xf>
    <xf numFmtId="169" fontId="39" fillId="10" borderId="0" xfId="2" applyNumberFormat="1" applyFont="1" applyFill="1" applyAlignment="1" applyProtection="1">
      <alignment horizontal="center" vertical="top" wrapText="1"/>
      <protection locked="0"/>
    </xf>
    <xf numFmtId="169" fontId="55" fillId="10" borderId="0" xfId="2" applyNumberFormat="1" applyFont="1" applyFill="1" applyAlignment="1" applyProtection="1">
      <alignment horizontal="center" vertical="top" wrapText="1"/>
      <protection locked="0"/>
    </xf>
    <xf numFmtId="9" fontId="55" fillId="10" borderId="0" xfId="0" applyNumberFormat="1" applyFont="1" applyFill="1" applyAlignment="1" applyProtection="1">
      <alignment horizontal="center" vertical="top" wrapText="1"/>
      <protection locked="0"/>
    </xf>
    <xf numFmtId="9" fontId="57" fillId="0" borderId="0" xfId="2" applyFont="1" applyFill="1" applyAlignment="1" applyProtection="1">
      <alignment horizontal="left" vertical="top" wrapText="1"/>
      <protection locked="0"/>
    </xf>
    <xf numFmtId="170" fontId="60" fillId="12" borderId="71" xfId="0" applyNumberFormat="1" applyFont="1" applyFill="1" applyBorder="1" applyAlignment="1">
      <alignment horizontal="center" vertical="center" wrapText="1" readingOrder="1"/>
    </xf>
    <xf numFmtId="10" fontId="60" fillId="13" borderId="71" xfId="2" applyNumberFormat="1" applyFont="1" applyFill="1" applyBorder="1" applyAlignment="1">
      <alignment horizontal="center" vertical="center" wrapText="1" readingOrder="1"/>
    </xf>
    <xf numFmtId="9" fontId="38" fillId="14" borderId="0" xfId="0" applyNumberFormat="1" applyFont="1" applyFill="1" applyAlignment="1" applyProtection="1">
      <alignment horizontal="center" vertical="top" wrapText="1"/>
      <protection locked="0"/>
    </xf>
    <xf numFmtId="0" fontId="39" fillId="0" borderId="0" xfId="0" applyFont="1" applyAlignment="1" applyProtection="1">
      <alignment horizontal="center"/>
      <protection locked="0"/>
    </xf>
    <xf numFmtId="166" fontId="30" fillId="0" borderId="0" xfId="3" applyNumberFormat="1" applyFont="1" applyAlignment="1">
      <alignment vertical="top" wrapText="1"/>
    </xf>
    <xf numFmtId="166" fontId="38" fillId="0" borderId="0" xfId="3" applyNumberFormat="1" applyFont="1" applyAlignment="1">
      <alignment vertical="top" wrapText="1"/>
    </xf>
    <xf numFmtId="0" fontId="0" fillId="0" borderId="0" xfId="0" pivotButton="1" applyAlignment="1">
      <alignment vertical="top" wrapText="1"/>
    </xf>
    <xf numFmtId="0" fontId="0" fillId="0" borderId="0" xfId="0" pivotButton="1" applyAlignment="1">
      <alignment wrapText="1"/>
    </xf>
    <xf numFmtId="0" fontId="0" fillId="0" borderId="0" xfId="0" applyAlignment="1">
      <alignment horizontal="left" vertical="top" wrapText="1"/>
    </xf>
    <xf numFmtId="0" fontId="55" fillId="0" borderId="0" xfId="0" applyFont="1" applyAlignment="1" applyProtection="1">
      <alignment horizontal="center" vertical="top" wrapText="1"/>
      <protection locked="0"/>
    </xf>
    <xf numFmtId="0" fontId="30" fillId="0" borderId="0" xfId="0" applyFont="1" applyAlignment="1">
      <alignment vertical="top" wrapText="1"/>
    </xf>
    <xf numFmtId="10" fontId="39" fillId="0" borderId="0" xfId="2" applyNumberFormat="1" applyFont="1" applyAlignment="1" applyProtection="1">
      <alignment horizontal="center" vertical="top" wrapText="1"/>
      <protection locked="0"/>
    </xf>
    <xf numFmtId="9" fontId="57" fillId="10" borderId="0" xfId="2" applyFont="1" applyFill="1" applyAlignment="1" applyProtection="1">
      <alignment horizontal="left" vertical="top" wrapText="1"/>
      <protection locked="0"/>
    </xf>
    <xf numFmtId="9" fontId="38" fillId="15" borderId="0" xfId="2" applyFont="1" applyFill="1" applyAlignment="1" applyProtection="1">
      <alignment horizontal="center" vertical="top" wrapText="1"/>
      <protection locked="0"/>
    </xf>
    <xf numFmtId="9" fontId="38" fillId="15" borderId="0" xfId="0" applyNumberFormat="1" applyFont="1" applyFill="1" applyAlignment="1" applyProtection="1">
      <alignment horizontal="center" vertical="top" wrapText="1"/>
      <protection locked="0"/>
    </xf>
    <xf numFmtId="0" fontId="61" fillId="0" borderId="0" xfId="0" applyFont="1" applyAlignment="1" applyProtection="1">
      <alignment horizontal="left" vertical="top" wrapText="1"/>
      <protection locked="0"/>
    </xf>
    <xf numFmtId="10" fontId="39" fillId="0" borderId="0" xfId="0" applyNumberFormat="1" applyFont="1" applyAlignment="1" applyProtection="1">
      <alignment horizontal="center" vertical="top" wrapText="1"/>
      <protection locked="0"/>
    </xf>
    <xf numFmtId="0" fontId="55" fillId="15" borderId="0" xfId="0" applyFont="1" applyFill="1" applyAlignment="1" applyProtection="1">
      <alignment horizontal="left" vertical="top" wrapText="1"/>
      <protection locked="0"/>
    </xf>
    <xf numFmtId="0" fontId="61" fillId="10" borderId="0" xfId="0" applyFont="1" applyFill="1" applyAlignment="1" applyProtection="1">
      <alignment horizontal="left" vertical="top" wrapText="1"/>
      <protection locked="0"/>
    </xf>
    <xf numFmtId="168" fontId="38" fillId="14" borderId="0" xfId="0" applyNumberFormat="1" applyFont="1" applyFill="1" applyAlignment="1" applyProtection="1">
      <alignment horizontal="left" vertical="top" wrapText="1"/>
      <protection locked="0"/>
    </xf>
    <xf numFmtId="9" fontId="38" fillId="14" borderId="0" xfId="2" applyFont="1" applyFill="1" applyAlignment="1" applyProtection="1">
      <alignment horizontal="center" vertical="top" wrapText="1"/>
      <protection locked="0"/>
    </xf>
    <xf numFmtId="9" fontId="38" fillId="0" borderId="0" xfId="0" applyNumberFormat="1" applyFont="1" applyAlignment="1" applyProtection="1">
      <alignment horizontal="center" vertical="top" wrapText="1"/>
      <protection locked="0"/>
    </xf>
    <xf numFmtId="169" fontId="38" fillId="15" borderId="0" xfId="2" applyNumberFormat="1" applyFont="1" applyFill="1" applyAlignment="1" applyProtection="1">
      <alignment horizontal="center" vertical="top" wrapText="1"/>
      <protection locked="0"/>
    </xf>
    <xf numFmtId="171" fontId="38" fillId="15" borderId="0" xfId="0" applyNumberFormat="1" applyFont="1" applyFill="1" applyAlignment="1" applyProtection="1">
      <alignment horizontal="left" vertical="top" wrapText="1"/>
      <protection locked="0"/>
    </xf>
    <xf numFmtId="169" fontId="25" fillId="0" borderId="30" xfId="0" applyNumberFormat="1" applyFont="1" applyBorder="1" applyAlignment="1" applyProtection="1">
      <alignment horizontal="center" vertical="center" wrapText="1"/>
      <protection hidden="1"/>
    </xf>
    <xf numFmtId="167" fontId="38" fillId="10" borderId="0" xfId="3" applyNumberFormat="1" applyFont="1" applyFill="1" applyAlignment="1">
      <alignment horizontal="right" vertical="top" wrapText="1"/>
    </xf>
    <xf numFmtId="9" fontId="38" fillId="10" borderId="0" xfId="2" applyFont="1" applyFill="1" applyAlignment="1">
      <alignment horizontal="right" vertical="top" wrapText="1"/>
    </xf>
    <xf numFmtId="9" fontId="42" fillId="0" borderId="0" xfId="2" applyFont="1" applyFill="1" applyAlignment="1">
      <alignment horizontal="right" vertical="top" wrapText="1"/>
    </xf>
    <xf numFmtId="44" fontId="38" fillId="0" borderId="0" xfId="4" applyFont="1" applyFill="1" applyAlignment="1">
      <alignment horizontal="right" vertical="top" wrapText="1"/>
    </xf>
    <xf numFmtId="0" fontId="0" fillId="10" borderId="0" xfId="0" applyFill="1"/>
    <xf numFmtId="168" fontId="39" fillId="10" borderId="0" xfId="8" applyNumberFormat="1" applyFont="1" applyFill="1" applyAlignment="1" applyProtection="1">
      <alignment horizontal="left" vertical="top" wrapText="1"/>
      <protection locked="0"/>
    </xf>
    <xf numFmtId="0" fontId="38" fillId="0" borderId="0" xfId="2" applyNumberFormat="1" applyFont="1" applyFill="1" applyAlignment="1">
      <alignment horizontal="right" vertical="top" wrapText="1"/>
    </xf>
    <xf numFmtId="166" fontId="30" fillId="0" borderId="0" xfId="3" applyNumberFormat="1" applyFont="1" applyAlignment="1">
      <alignment horizontal="left" vertical="top"/>
    </xf>
    <xf numFmtId="166" fontId="38" fillId="0" borderId="16" xfId="3" applyNumberFormat="1" applyFont="1" applyBorder="1" applyAlignment="1">
      <alignment horizontal="left" vertical="top"/>
    </xf>
    <xf numFmtId="166" fontId="38" fillId="0" borderId="15" xfId="3" applyNumberFormat="1" applyFont="1" applyBorder="1" applyAlignment="1">
      <alignment horizontal="left" vertical="top"/>
    </xf>
    <xf numFmtId="166" fontId="38" fillId="0" borderId="0" xfId="3" applyNumberFormat="1" applyFont="1" applyAlignment="1">
      <alignment horizontal="left" vertical="top"/>
    </xf>
    <xf numFmtId="166" fontId="44" fillId="0" borderId="0" xfId="3" applyNumberFormat="1" applyFont="1" applyAlignment="1">
      <alignment horizontal="left" vertical="top" wrapText="1"/>
    </xf>
    <xf numFmtId="0" fontId="44" fillId="0" borderId="0" xfId="0" applyFont="1" applyAlignment="1">
      <alignment horizontal="left" vertical="top"/>
    </xf>
    <xf numFmtId="166" fontId="43" fillId="11" borderId="3" xfId="3" applyNumberFormat="1" applyFont="1" applyFill="1" applyBorder="1" applyAlignment="1">
      <alignment horizontal="left" vertical="top" wrapText="1"/>
    </xf>
    <xf numFmtId="166" fontId="39" fillId="0" borderId="3" xfId="3" applyNumberFormat="1" applyFont="1" applyBorder="1" applyAlignment="1" applyProtection="1">
      <alignment horizontal="left" vertical="top" wrapText="1"/>
      <protection locked="0"/>
    </xf>
    <xf numFmtId="166" fontId="55" fillId="0" borderId="3" xfId="3" applyNumberFormat="1" applyFont="1" applyBorder="1" applyAlignment="1" applyProtection="1">
      <alignment horizontal="left" vertical="top" wrapText="1"/>
      <protection locked="0"/>
    </xf>
    <xf numFmtId="0" fontId="30" fillId="0" borderId="0" xfId="0" applyFont="1" applyAlignment="1">
      <alignment horizontal="left" vertical="top"/>
    </xf>
    <xf numFmtId="1" fontId="63" fillId="0" borderId="3" xfId="0" applyNumberFormat="1" applyFont="1" applyBorder="1" applyAlignment="1" applyProtection="1">
      <alignment horizontal="center" vertical="center"/>
      <protection hidden="1"/>
    </xf>
    <xf numFmtId="1" fontId="63" fillId="0" borderId="35" xfId="0" applyNumberFormat="1" applyFont="1" applyBorder="1" applyAlignment="1" applyProtection="1">
      <alignment horizontal="center" vertical="center"/>
      <protection hidden="1"/>
    </xf>
    <xf numFmtId="1" fontId="63" fillId="0" borderId="55" xfId="0" applyNumberFormat="1" applyFont="1" applyBorder="1" applyAlignment="1" applyProtection="1">
      <alignment horizontal="center" vertical="center"/>
      <protection hidden="1"/>
    </xf>
    <xf numFmtId="1" fontId="63" fillId="0" borderId="26" xfId="0" applyNumberFormat="1" applyFont="1" applyBorder="1" applyAlignment="1" applyProtection="1">
      <alignment horizontal="center" vertical="center"/>
      <protection hidden="1"/>
    </xf>
    <xf numFmtId="1" fontId="63" fillId="0" borderId="44" xfId="0" applyNumberFormat="1" applyFont="1" applyBorder="1" applyAlignment="1" applyProtection="1">
      <alignment horizontal="center" vertical="center"/>
      <protection hidden="1"/>
    </xf>
    <xf numFmtId="9" fontId="38" fillId="0" borderId="0" xfId="2" applyFont="1" applyAlignment="1">
      <alignment vertical="top"/>
    </xf>
    <xf numFmtId="9" fontId="39" fillId="0" borderId="0" xfId="2" applyFont="1" applyAlignment="1" applyProtection="1">
      <alignment horizontal="left" vertical="top" wrapText="1"/>
      <protection locked="0"/>
    </xf>
    <xf numFmtId="0" fontId="64" fillId="0" borderId="0" xfId="0" applyFont="1" applyAlignment="1" applyProtection="1">
      <alignment horizontal="left" vertical="top" wrapText="1"/>
      <protection locked="0"/>
    </xf>
    <xf numFmtId="0" fontId="2" fillId="0" borderId="0" xfId="0" applyFont="1" applyAlignment="1">
      <alignment vertical="top" wrapText="1"/>
    </xf>
    <xf numFmtId="0" fontId="38" fillId="0" borderId="3" xfId="0" applyFont="1" applyBorder="1" applyAlignment="1">
      <alignment horizontal="left" vertical="top" wrapText="1"/>
    </xf>
    <xf numFmtId="9" fontId="39" fillId="0" borderId="3" xfId="0" applyNumberFormat="1" applyFont="1" applyBorder="1" applyAlignment="1">
      <alignment horizontal="center" vertical="top" wrapText="1"/>
    </xf>
    <xf numFmtId="9" fontId="39" fillId="0" borderId="3" xfId="0" applyNumberFormat="1" applyFont="1" applyBorder="1" applyAlignment="1" applyProtection="1">
      <alignment horizontal="center" vertical="top" wrapText="1"/>
      <protection locked="0"/>
    </xf>
    <xf numFmtId="1" fontId="39" fillId="0" borderId="3" xfId="0" applyNumberFormat="1" applyFont="1" applyBorder="1" applyAlignment="1" applyProtection="1">
      <alignment horizontal="center" vertical="top" wrapText="1"/>
      <protection locked="0"/>
    </xf>
    <xf numFmtId="0" fontId="39" fillId="0" borderId="3" xfId="0" applyFont="1" applyBorder="1" applyAlignment="1" applyProtection="1">
      <alignment vertical="top" wrapText="1"/>
      <protection locked="0"/>
    </xf>
    <xf numFmtId="0" fontId="39" fillId="0" borderId="3" xfId="0" applyFont="1" applyBorder="1" applyAlignment="1">
      <alignment horizontal="center" vertical="top"/>
    </xf>
    <xf numFmtId="0" fontId="38" fillId="0" borderId="3" xfId="0" applyFont="1" applyBorder="1" applyAlignment="1" applyProtection="1">
      <alignment horizontal="left" vertical="top" wrapText="1"/>
      <protection locked="0"/>
    </xf>
    <xf numFmtId="165" fontId="39" fillId="0" borderId="3" xfId="0" applyNumberFormat="1" applyFont="1" applyBorder="1" applyAlignment="1" applyProtection="1">
      <alignment horizontal="center" vertical="top" wrapText="1"/>
      <protection locked="0"/>
    </xf>
    <xf numFmtId="0" fontId="40" fillId="0" borderId="3" xfId="0" applyFont="1" applyBorder="1" applyAlignment="1" applyProtection="1">
      <alignment horizontal="center" vertical="top" wrapText="1"/>
      <protection locked="0"/>
    </xf>
    <xf numFmtId="9" fontId="38" fillId="0" borderId="3" xfId="2" applyFont="1" applyFill="1" applyBorder="1" applyAlignment="1" applyProtection="1">
      <alignment horizontal="left" vertical="top" wrapText="1"/>
      <protection locked="0"/>
    </xf>
    <xf numFmtId="0" fontId="39" fillId="0" borderId="3" xfId="0" applyFont="1" applyBorder="1" applyAlignment="1">
      <alignment vertical="top" wrapText="1"/>
    </xf>
    <xf numFmtId="9" fontId="38" fillId="0" borderId="3" xfId="2" applyFont="1" applyFill="1" applyBorder="1" applyAlignment="1">
      <alignment horizontal="center" vertical="top"/>
    </xf>
    <xf numFmtId="2" fontId="39" fillId="0" borderId="3" xfId="0" applyNumberFormat="1" applyFont="1" applyBorder="1" applyAlignment="1" applyProtection="1">
      <alignment horizontal="center" vertical="top" wrapText="1"/>
      <protection locked="0"/>
    </xf>
    <xf numFmtId="49" fontId="39" fillId="0" borderId="3" xfId="0" applyNumberFormat="1" applyFont="1" applyBorder="1" applyAlignment="1" applyProtection="1">
      <alignment horizontal="center" vertical="top" wrapText="1"/>
      <protection locked="0"/>
    </xf>
    <xf numFmtId="9" fontId="39" fillId="0" borderId="3" xfId="0" applyNumberFormat="1" applyFont="1" applyBorder="1" applyAlignment="1">
      <alignment horizontal="center" vertical="top"/>
    </xf>
    <xf numFmtId="9" fontId="39" fillId="0" borderId="3" xfId="2" applyFont="1" applyFill="1" applyBorder="1" applyAlignment="1">
      <alignment horizontal="center" vertical="top"/>
    </xf>
    <xf numFmtId="9" fontId="38" fillId="0" borderId="3" xfId="0" applyNumberFormat="1" applyFont="1" applyBorder="1" applyAlignment="1">
      <alignment horizontal="left" vertical="top" wrapText="1"/>
    </xf>
    <xf numFmtId="9" fontId="38" fillId="0" borderId="3" xfId="0" applyNumberFormat="1" applyFont="1" applyBorder="1" applyAlignment="1" applyProtection="1">
      <alignment horizontal="center" vertical="top" wrapText="1"/>
      <protection locked="0"/>
    </xf>
    <xf numFmtId="9" fontId="38" fillId="0" borderId="3" xfId="2" applyFont="1" applyFill="1" applyBorder="1" applyAlignment="1" applyProtection="1">
      <alignment horizontal="center" vertical="top" wrapText="1"/>
      <protection locked="0"/>
    </xf>
    <xf numFmtId="9" fontId="38" fillId="0" borderId="3" xfId="0" applyNumberFormat="1" applyFont="1" applyBorder="1" applyAlignment="1">
      <alignment horizontal="center" vertical="top" wrapText="1"/>
    </xf>
    <xf numFmtId="10" fontId="38" fillId="0" borderId="3" xfId="0" applyNumberFormat="1" applyFont="1" applyBorder="1" applyAlignment="1" applyProtection="1">
      <alignment horizontal="center" vertical="top" wrapText="1"/>
      <protection locked="0"/>
    </xf>
    <xf numFmtId="0" fontId="30" fillId="0" borderId="3" xfId="0" applyFont="1" applyBorder="1" applyAlignment="1">
      <alignment vertical="top"/>
    </xf>
    <xf numFmtId="0" fontId="2" fillId="0" borderId="3" xfId="0" applyFont="1" applyBorder="1" applyAlignment="1">
      <alignment vertical="top" wrapText="1"/>
    </xf>
    <xf numFmtId="0" fontId="30" fillId="0" borderId="3" xfId="0" applyFont="1" applyBorder="1" applyAlignment="1">
      <alignment vertical="top" wrapText="1"/>
    </xf>
    <xf numFmtId="0" fontId="65" fillId="0" borderId="73" xfId="0" applyFont="1" applyBorder="1" applyAlignment="1">
      <alignment horizontal="left" vertical="top" wrapText="1" readingOrder="1"/>
    </xf>
    <xf numFmtId="0" fontId="65" fillId="16" borderId="74" xfId="0" applyFont="1" applyFill="1" applyBorder="1" applyAlignment="1">
      <alignment horizontal="left" vertical="top" wrapText="1" readingOrder="1"/>
    </xf>
    <xf numFmtId="0" fontId="65" fillId="0" borderId="72" xfId="0" applyFont="1" applyBorder="1" applyAlignment="1">
      <alignment horizontal="left" vertical="top" wrapText="1" readingOrder="1"/>
    </xf>
    <xf numFmtId="0" fontId="65" fillId="0" borderId="74" xfId="0" applyFont="1" applyBorder="1" applyAlignment="1">
      <alignment horizontal="left" vertical="top" wrapText="1" readingOrder="1"/>
    </xf>
    <xf numFmtId="0" fontId="65" fillId="16" borderId="72" xfId="0" applyFont="1" applyFill="1" applyBorder="1" applyAlignment="1">
      <alignment horizontal="left" vertical="top" wrapText="1" readingOrder="1"/>
    </xf>
    <xf numFmtId="0" fontId="65" fillId="16" borderId="73" xfId="0" applyFont="1" applyFill="1" applyBorder="1" applyAlignment="1">
      <alignment horizontal="left" vertical="top" wrapText="1" readingOrder="1"/>
    </xf>
    <xf numFmtId="0" fontId="38" fillId="10" borderId="3" xfId="0" applyFont="1" applyFill="1" applyBorder="1" applyAlignment="1" applyProtection="1">
      <alignment horizontal="center" vertical="top" wrapText="1"/>
      <protection locked="0"/>
    </xf>
    <xf numFmtId="0" fontId="65" fillId="10" borderId="72" xfId="0" applyFont="1" applyFill="1" applyBorder="1" applyAlignment="1">
      <alignment horizontal="left" vertical="top" wrapText="1" readingOrder="1"/>
    </xf>
    <xf numFmtId="0" fontId="43" fillId="9" borderId="35" xfId="0" applyFont="1" applyFill="1" applyBorder="1" applyAlignment="1">
      <alignment vertical="top" wrapText="1"/>
    </xf>
    <xf numFmtId="0" fontId="43" fillId="9" borderId="36" xfId="0" applyFont="1" applyFill="1" applyBorder="1" applyAlignment="1">
      <alignment vertical="top" wrapText="1"/>
    </xf>
    <xf numFmtId="0" fontId="43" fillId="9" borderId="39" xfId="0" applyFont="1" applyFill="1" applyBorder="1" applyAlignment="1">
      <alignment vertical="top" wrapText="1"/>
    </xf>
    <xf numFmtId="0" fontId="43" fillId="9" borderId="63" xfId="0" applyFont="1" applyFill="1" applyBorder="1" applyAlignment="1">
      <alignment vertical="top" wrapText="1"/>
    </xf>
    <xf numFmtId="0" fontId="43" fillId="9" borderId="68" xfId="0" applyFont="1" applyFill="1" applyBorder="1" applyAlignment="1">
      <alignment vertical="top" wrapText="1"/>
    </xf>
    <xf numFmtId="0" fontId="1" fillId="0" borderId="3" xfId="0" applyFont="1" applyBorder="1" applyAlignment="1">
      <alignment vertical="top" wrapText="1"/>
    </xf>
    <xf numFmtId="9" fontId="39" fillId="0" borderId="3" xfId="2" applyFont="1" applyBorder="1" applyAlignment="1">
      <alignment horizontal="center" vertical="top" wrapText="1"/>
    </xf>
    <xf numFmtId="0" fontId="39" fillId="10" borderId="3" xfId="0" applyFont="1" applyFill="1" applyBorder="1" applyAlignment="1" applyProtection="1">
      <alignment horizontal="center" vertical="top" wrapText="1"/>
      <protection locked="0"/>
    </xf>
    <xf numFmtId="168" fontId="30" fillId="0" borderId="0" xfId="3" applyNumberFormat="1" applyFont="1" applyAlignment="1">
      <alignment horizontal="center" vertical="center"/>
    </xf>
    <xf numFmtId="168" fontId="30" fillId="0" borderId="0" xfId="3" applyNumberFormat="1" applyFont="1" applyAlignment="1">
      <alignment vertical="top"/>
    </xf>
    <xf numFmtId="168" fontId="42" fillId="4" borderId="3" xfId="3" applyNumberFormat="1" applyFont="1" applyFill="1" applyBorder="1" applyAlignment="1">
      <alignment horizontal="center" vertical="center"/>
    </xf>
    <xf numFmtId="168" fontId="42" fillId="4" borderId="3" xfId="3" applyNumberFormat="1" applyFont="1" applyFill="1" applyBorder="1" applyAlignment="1">
      <alignment vertical="top"/>
    </xf>
    <xf numFmtId="168" fontId="42" fillId="4" borderId="35" xfId="3" applyNumberFormat="1" applyFont="1" applyFill="1" applyBorder="1" applyAlignment="1">
      <alignment vertical="top"/>
    </xf>
    <xf numFmtId="168" fontId="42" fillId="4" borderId="36" xfId="3" applyNumberFormat="1" applyFont="1" applyFill="1" applyBorder="1" applyAlignment="1">
      <alignment vertical="top"/>
    </xf>
    <xf numFmtId="168" fontId="42" fillId="4" borderId="39" xfId="3" applyNumberFormat="1" applyFont="1" applyFill="1" applyBorder="1" applyAlignment="1">
      <alignment vertical="top"/>
    </xf>
    <xf numFmtId="168" fontId="43" fillId="9" borderId="35" xfId="3" applyNumberFormat="1" applyFont="1" applyFill="1" applyBorder="1" applyAlignment="1">
      <alignment vertical="center" wrapText="1"/>
    </xf>
    <xf numFmtId="168" fontId="43" fillId="9" borderId="36" xfId="3" applyNumberFormat="1" applyFont="1" applyFill="1" applyBorder="1" applyAlignment="1">
      <alignment vertical="center" wrapText="1"/>
    </xf>
    <xf numFmtId="168" fontId="43" fillId="9" borderId="39" xfId="3" applyNumberFormat="1" applyFont="1" applyFill="1" applyBorder="1" applyAlignment="1">
      <alignment vertical="center" wrapText="1"/>
    </xf>
    <xf numFmtId="168" fontId="43" fillId="9" borderId="3" xfId="3" applyNumberFormat="1" applyFont="1" applyFill="1" applyBorder="1" applyAlignment="1" applyProtection="1">
      <alignment horizontal="center" vertical="center" wrapText="1"/>
    </xf>
    <xf numFmtId="168" fontId="43" fillId="9" borderId="3" xfId="3" applyNumberFormat="1" applyFont="1" applyFill="1" applyBorder="1" applyAlignment="1">
      <alignment horizontal="center" vertical="top" wrapText="1"/>
    </xf>
    <xf numFmtId="168" fontId="39" fillId="0" borderId="3" xfId="3" applyNumberFormat="1" applyFont="1" applyBorder="1" applyAlignment="1">
      <alignment horizontal="center" vertical="top" wrapText="1"/>
    </xf>
    <xf numFmtId="168" fontId="39" fillId="0" borderId="3" xfId="3" applyNumberFormat="1" applyFont="1" applyBorder="1" applyAlignment="1" applyProtection="1">
      <alignment horizontal="center" vertical="top" wrapText="1"/>
      <protection locked="0"/>
    </xf>
    <xf numFmtId="168" fontId="39" fillId="0" borderId="3" xfId="3" applyNumberFormat="1" applyFont="1" applyFill="1" applyBorder="1" applyAlignment="1" applyProtection="1">
      <alignment horizontal="center" vertical="top" wrapText="1"/>
      <protection locked="0"/>
    </xf>
    <xf numFmtId="168" fontId="39" fillId="0" borderId="3" xfId="3" applyNumberFormat="1" applyFont="1" applyFill="1" applyBorder="1" applyAlignment="1" applyProtection="1">
      <alignment horizontal="center" vertical="top"/>
      <protection locked="0"/>
    </xf>
    <xf numFmtId="168" fontId="39" fillId="0" borderId="3" xfId="3" applyNumberFormat="1" applyFont="1" applyBorder="1" applyAlignment="1" applyProtection="1">
      <alignment horizontal="center" vertical="top"/>
      <protection locked="0"/>
    </xf>
    <xf numFmtId="168" fontId="39" fillId="0" borderId="3" xfId="3" applyNumberFormat="1" applyFont="1" applyFill="1" applyBorder="1" applyAlignment="1">
      <alignment horizontal="center" vertical="top"/>
    </xf>
    <xf numFmtId="168" fontId="39" fillId="0" borderId="3" xfId="3" applyNumberFormat="1" applyFont="1" applyBorder="1" applyAlignment="1">
      <alignment horizontal="center" vertical="top"/>
    </xf>
    <xf numFmtId="168" fontId="38" fillId="0" borderId="3" xfId="3" applyNumberFormat="1" applyFont="1" applyFill="1" applyBorder="1" applyAlignment="1" applyProtection="1">
      <alignment horizontal="center" vertical="top" wrapText="1"/>
      <protection locked="0"/>
    </xf>
    <xf numFmtId="168" fontId="38" fillId="0" borderId="3" xfId="3" applyNumberFormat="1" applyFont="1" applyBorder="1" applyAlignment="1">
      <alignment horizontal="center" vertical="top" wrapText="1"/>
    </xf>
    <xf numFmtId="168" fontId="38" fillId="0" borderId="3" xfId="3" applyNumberFormat="1" applyFont="1" applyBorder="1" applyAlignment="1" applyProtection="1">
      <alignment vertical="top" wrapText="1"/>
      <protection locked="0"/>
    </xf>
    <xf numFmtId="168" fontId="38" fillId="0" borderId="3" xfId="3" applyNumberFormat="1" applyFont="1" applyBorder="1" applyAlignment="1" applyProtection="1">
      <alignment horizontal="center" vertical="top"/>
      <protection locked="0"/>
    </xf>
    <xf numFmtId="168" fontId="38" fillId="0" borderId="3" xfId="3" applyNumberFormat="1" applyFont="1" applyBorder="1" applyAlignment="1" applyProtection="1">
      <alignment horizontal="center" vertical="top" wrapText="1"/>
      <protection locked="0"/>
    </xf>
    <xf numFmtId="168" fontId="41" fillId="0" borderId="3" xfId="3" applyNumberFormat="1" applyFont="1" applyBorder="1" applyAlignment="1" applyProtection="1">
      <alignment horizontal="center" vertical="top" wrapText="1"/>
      <protection locked="0"/>
    </xf>
    <xf numFmtId="168" fontId="39" fillId="0" borderId="3" xfId="3" applyNumberFormat="1" applyFont="1" applyFill="1" applyBorder="1" applyAlignment="1">
      <alignment horizontal="center" vertical="top" wrapText="1"/>
    </xf>
    <xf numFmtId="168" fontId="39" fillId="0" borderId="3" xfId="3" applyNumberFormat="1" applyFont="1" applyBorder="1" applyAlignment="1" applyProtection="1">
      <alignment vertical="top" wrapText="1"/>
      <protection locked="0"/>
    </xf>
    <xf numFmtId="168" fontId="38" fillId="0" borderId="3" xfId="3" applyNumberFormat="1" applyFont="1" applyFill="1" applyBorder="1" applyAlignment="1">
      <alignment horizontal="center" vertical="top" wrapText="1"/>
    </xf>
    <xf numFmtId="168" fontId="30" fillId="0" borderId="3" xfId="3" applyNumberFormat="1" applyFont="1" applyBorder="1" applyAlignment="1">
      <alignment horizontal="center" vertical="top"/>
    </xf>
    <xf numFmtId="168" fontId="30" fillId="0" borderId="3" xfId="3" applyNumberFormat="1" applyFont="1" applyBorder="1" applyAlignment="1">
      <alignment vertical="top"/>
    </xf>
    <xf numFmtId="9" fontId="39" fillId="0" borderId="3" xfId="2" applyFont="1" applyBorder="1" applyAlignment="1">
      <alignment vertical="top" wrapText="1"/>
    </xf>
    <xf numFmtId="9" fontId="39" fillId="0" borderId="3" xfId="2" applyFont="1" applyBorder="1" applyAlignment="1">
      <alignment horizontal="center" vertical="top"/>
    </xf>
    <xf numFmtId="9" fontId="38" fillId="0" borderId="3" xfId="2" applyFont="1" applyBorder="1" applyAlignment="1">
      <alignment horizontal="center" vertical="top"/>
    </xf>
    <xf numFmtId="9" fontId="38" fillId="0" borderId="3" xfId="2" applyFont="1" applyBorder="1" applyAlignment="1">
      <alignment horizontal="center" vertical="top" wrapText="1"/>
    </xf>
    <xf numFmtId="9" fontId="38" fillId="0" borderId="3" xfId="2" applyFont="1" applyBorder="1" applyAlignment="1" applyProtection="1">
      <alignment horizontal="center" vertical="top"/>
      <protection locked="0"/>
    </xf>
    <xf numFmtId="9" fontId="39" fillId="0" borderId="3" xfId="2" applyFont="1" applyBorder="1" applyAlignment="1" applyProtection="1">
      <alignment vertical="top" wrapText="1"/>
      <protection locked="0"/>
    </xf>
    <xf numFmtId="9" fontId="30" fillId="0" borderId="3" xfId="2" applyFont="1" applyBorder="1" applyAlignment="1">
      <alignment horizontal="center" vertical="top"/>
    </xf>
    <xf numFmtId="9" fontId="30" fillId="0" borderId="3" xfId="2" applyFont="1" applyBorder="1" applyAlignment="1">
      <alignment vertical="top"/>
    </xf>
    <xf numFmtId="0" fontId="11" fillId="0" borderId="7"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8" xfId="0" applyFont="1" applyBorder="1" applyAlignment="1" applyProtection="1">
      <alignment horizontal="left" vertical="top" wrapText="1"/>
      <protection locked="0"/>
    </xf>
    <xf numFmtId="0" fontId="11" fillId="0" borderId="34" xfId="0" applyFont="1" applyBorder="1" applyAlignment="1" applyProtection="1">
      <alignment horizontal="left" vertical="top" wrapText="1"/>
      <protection locked="0"/>
    </xf>
    <xf numFmtId="0" fontId="11" fillId="0" borderId="16" xfId="0" applyFont="1" applyBorder="1" applyAlignment="1" applyProtection="1">
      <alignment horizontal="left" vertical="top" wrapText="1"/>
      <protection locked="0"/>
    </xf>
    <xf numFmtId="0" fontId="11" fillId="0" borderId="23" xfId="0" applyFont="1" applyBorder="1" applyAlignment="1" applyProtection="1">
      <alignment horizontal="left" vertical="top" wrapText="1"/>
      <protection locked="0"/>
    </xf>
    <xf numFmtId="0" fontId="7" fillId="0" borderId="32" xfId="0" applyFont="1" applyBorder="1" applyAlignment="1">
      <alignment horizontal="center" vertical="center"/>
    </xf>
    <xf numFmtId="0" fontId="10" fillId="2" borderId="29" xfId="0" applyFont="1" applyFill="1" applyBorder="1" applyAlignment="1" applyProtection="1">
      <alignment horizontal="center" vertical="center"/>
      <protection locked="0"/>
    </xf>
    <xf numFmtId="0" fontId="10" fillId="2" borderId="30" xfId="0" applyFont="1" applyFill="1" applyBorder="1" applyAlignment="1" applyProtection="1">
      <alignment horizontal="center" vertical="center"/>
      <protection locked="0"/>
    </xf>
    <xf numFmtId="0" fontId="10" fillId="2" borderId="31" xfId="0" applyFont="1" applyFill="1" applyBorder="1" applyAlignment="1" applyProtection="1">
      <alignment horizontal="left" vertical="center" wrapText="1"/>
      <protection locked="0"/>
    </xf>
    <xf numFmtId="0" fontId="10" fillId="2" borderId="32" xfId="0" applyFont="1" applyFill="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11" fillId="0" borderId="34" xfId="0" applyFont="1" applyBorder="1" applyAlignment="1">
      <alignment horizontal="center" vertical="center" wrapText="1"/>
    </xf>
    <xf numFmtId="0" fontId="11" fillId="0" borderId="17" xfId="0" applyFont="1" applyBorder="1" applyAlignment="1">
      <alignment horizontal="center" vertical="center" wrapText="1"/>
    </xf>
    <xf numFmtId="0" fontId="7" fillId="0" borderId="15"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0" fontId="7" fillId="0" borderId="35"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center" vertical="center"/>
    </xf>
    <xf numFmtId="0" fontId="6" fillId="0" borderId="3"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8" fillId="0" borderId="19" xfId="0" applyFont="1" applyBorder="1" applyAlignment="1">
      <alignment horizontal="center" vertical="center" wrapText="1"/>
    </xf>
    <xf numFmtId="0" fontId="8" fillId="0" borderId="3" xfId="0" applyFont="1" applyBorder="1" applyAlignment="1">
      <alignment horizontal="center" vertical="center" wrapText="1"/>
    </xf>
    <xf numFmtId="0" fontId="6" fillId="0" borderId="20" xfId="0" applyFont="1" applyBorder="1" applyAlignment="1">
      <alignment horizontal="center" vertical="center"/>
    </xf>
    <xf numFmtId="0" fontId="6" fillId="0" borderId="1" xfId="0" applyFont="1" applyBorder="1" applyAlignment="1">
      <alignment horizontal="center" vertical="center"/>
    </xf>
    <xf numFmtId="0" fontId="6" fillId="0" borderId="21"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8" fillId="0" borderId="20"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23" xfId="0" applyFont="1" applyBorder="1" applyAlignment="1">
      <alignment horizontal="center" vertical="center"/>
    </xf>
    <xf numFmtId="0" fontId="8" fillId="0" borderId="26"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27" xfId="0" applyFont="1" applyBorder="1" applyAlignment="1">
      <alignment horizontal="center" vertical="center"/>
    </xf>
    <xf numFmtId="0" fontId="6" fillId="0" borderId="4" xfId="0" applyFont="1" applyBorder="1" applyAlignment="1">
      <alignment horizontal="center" vertical="center"/>
    </xf>
    <xf numFmtId="0" fontId="6" fillId="0" borderId="28"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24" xfId="0" applyFont="1" applyBorder="1" applyAlignment="1">
      <alignment horizontal="center" vertical="center"/>
    </xf>
    <xf numFmtId="0" fontId="8" fillId="0" borderId="27"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1" fillId="0" borderId="38" xfId="0" applyFont="1" applyBorder="1" applyAlignment="1">
      <alignment horizontal="center" vertical="center"/>
    </xf>
    <xf numFmtId="0" fontId="11" fillId="0" borderId="39" xfId="0" applyFont="1" applyBorder="1" applyAlignment="1">
      <alignment horizontal="center" vertical="center"/>
    </xf>
    <xf numFmtId="0" fontId="11" fillId="0" borderId="4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11" fillId="0" borderId="3" xfId="0" applyFont="1" applyBorder="1" applyAlignment="1">
      <alignment horizontal="center" vertical="center"/>
    </xf>
    <xf numFmtId="0" fontId="11" fillId="0" borderId="37" xfId="0" applyFont="1" applyBorder="1" applyAlignment="1">
      <alignment horizontal="center" vertical="center"/>
    </xf>
    <xf numFmtId="0" fontId="7" fillId="0" borderId="39" xfId="0" applyFont="1" applyBorder="1" applyAlignment="1" applyProtection="1">
      <alignment horizontal="left" vertical="center" wrapText="1"/>
      <protection locked="0"/>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Alignment="1">
      <alignment horizontal="left" vertical="center" wrapText="1"/>
    </xf>
    <xf numFmtId="0" fontId="7" fillId="0" borderId="14" xfId="0" applyFont="1" applyBorder="1" applyAlignment="1">
      <alignment horizontal="left" vertical="center" wrapText="1"/>
    </xf>
    <xf numFmtId="0" fontId="7" fillId="0" borderId="27" xfId="0" applyFont="1" applyBorder="1" applyAlignment="1">
      <alignment horizontal="left" vertical="center" wrapText="1"/>
    </xf>
    <xf numFmtId="0" fontId="7" fillId="0" borderId="4" xfId="0" applyFont="1" applyBorder="1" applyAlignment="1">
      <alignment horizontal="left" vertical="center" wrapText="1"/>
    </xf>
    <xf numFmtId="0" fontId="7" fillId="0" borderId="28" xfId="0" applyFont="1" applyBorder="1" applyAlignment="1">
      <alignment horizontal="left" vertical="center" wrapText="1"/>
    </xf>
    <xf numFmtId="0" fontId="11" fillId="0" borderId="10"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0" fillId="2" borderId="45" xfId="0" applyFont="1" applyFill="1" applyBorder="1" applyAlignment="1">
      <alignment horizontal="center" vertical="center"/>
    </xf>
    <xf numFmtId="0" fontId="10" fillId="2" borderId="32" xfId="0" applyFont="1" applyFill="1" applyBorder="1" applyAlignment="1">
      <alignment horizontal="center" vertical="center"/>
    </xf>
    <xf numFmtId="0" fontId="10" fillId="2" borderId="33" xfId="0" applyFont="1" applyFill="1" applyBorder="1" applyAlignment="1">
      <alignment horizontal="center" vertical="center"/>
    </xf>
    <xf numFmtId="0" fontId="11" fillId="0" borderId="19" xfId="0" applyFont="1" applyBorder="1" applyAlignment="1">
      <alignment horizontal="center" vertical="center"/>
    </xf>
    <xf numFmtId="0" fontId="11" fillId="0" borderId="47" xfId="0" applyFont="1" applyBorder="1" applyAlignment="1">
      <alignment horizontal="center" vertical="center"/>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47" xfId="0" applyFont="1" applyBorder="1" applyAlignment="1">
      <alignment horizontal="center" vertical="center" wrapText="1"/>
    </xf>
    <xf numFmtId="0" fontId="11" fillId="0" borderId="48"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3" xfId="0" applyFont="1" applyBorder="1" applyAlignment="1">
      <alignment horizontal="center" vertical="center" wrapText="1"/>
    </xf>
    <xf numFmtId="0" fontId="13" fillId="0" borderId="3" xfId="0" applyFont="1" applyBorder="1" applyAlignment="1">
      <alignment horizontal="center"/>
    </xf>
    <xf numFmtId="0" fontId="7" fillId="0" borderId="26" xfId="0" applyFont="1" applyBorder="1" applyAlignment="1" applyProtection="1">
      <alignment horizontal="left" vertical="center" wrapText="1"/>
      <protection locked="0"/>
    </xf>
    <xf numFmtId="9" fontId="7" fillId="0" borderId="41" xfId="0" applyNumberFormat="1" applyFont="1" applyBorder="1" applyAlignment="1" applyProtection="1">
      <alignment horizontal="center" vertical="center"/>
      <protection locked="0"/>
    </xf>
    <xf numFmtId="9" fontId="7" fillId="0" borderId="42" xfId="0" applyNumberFormat="1" applyFont="1" applyBorder="1" applyAlignment="1" applyProtection="1">
      <alignment horizontal="center" vertical="center"/>
      <protection locked="0"/>
    </xf>
    <xf numFmtId="9" fontId="7" fillId="0" borderId="43" xfId="0" applyNumberFormat="1" applyFont="1" applyBorder="1" applyAlignment="1" applyProtection="1">
      <alignment horizontal="center" vertical="center"/>
      <protection locked="0"/>
    </xf>
    <xf numFmtId="0" fontId="11" fillId="0" borderId="41" xfId="0" applyFont="1" applyBorder="1" applyAlignment="1" applyProtection="1">
      <alignment horizontal="center" vertical="center"/>
      <protection locked="0"/>
    </xf>
    <xf numFmtId="0" fontId="11" fillId="0" borderId="42"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1" fontId="7" fillId="0" borderId="26" xfId="0" applyNumberFormat="1" applyFont="1" applyBorder="1" applyAlignment="1" applyProtection="1">
      <alignment horizontal="center" vertical="center"/>
      <protection locked="0"/>
    </xf>
    <xf numFmtId="1" fontId="7" fillId="0" borderId="41" xfId="0" applyNumberFormat="1" applyFont="1" applyBorder="1" applyAlignment="1" applyProtection="1">
      <alignment horizontal="center" vertical="center"/>
      <protection locked="0"/>
    </xf>
    <xf numFmtId="1" fontId="7" fillId="0" borderId="44" xfId="0" applyNumberFormat="1"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11" fillId="0" borderId="3" xfId="0" applyFont="1" applyBorder="1" applyAlignment="1">
      <alignment horizontal="center" vertical="center" wrapText="1"/>
    </xf>
    <xf numFmtId="0" fontId="7" fillId="0" borderId="35" xfId="0" applyFont="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0" fontId="7" fillId="0" borderId="39" xfId="0" applyFont="1" applyBorder="1" applyAlignment="1" applyProtection="1">
      <alignment horizontal="center" vertical="center" wrapText="1"/>
      <protection locked="0"/>
    </xf>
    <xf numFmtId="0" fontId="11" fillId="0" borderId="26" xfId="0" applyFont="1" applyBorder="1" applyAlignment="1">
      <alignment horizontal="center" vertical="center" wrapText="1"/>
    </xf>
    <xf numFmtId="0" fontId="7" fillId="0" borderId="41" xfId="0" applyFont="1" applyBorder="1" applyAlignment="1" applyProtection="1">
      <alignment horizontal="center" vertical="center" wrapText="1"/>
      <protection locked="0"/>
    </xf>
    <xf numFmtId="0" fontId="7" fillId="0" borderId="42"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11" fillId="0" borderId="6" xfId="0" applyFont="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7" fillId="0" borderId="53" xfId="0" applyFont="1" applyBorder="1" applyAlignment="1" applyProtection="1">
      <alignment horizontal="center" vertical="center"/>
      <protection locked="0"/>
    </xf>
    <xf numFmtId="9" fontId="7" fillId="0" borderId="10" xfId="0" applyNumberFormat="1" applyFont="1" applyBorder="1" applyAlignment="1" applyProtection="1">
      <alignment horizontal="center" vertical="center"/>
      <protection locked="0"/>
    </xf>
    <xf numFmtId="9" fontId="7" fillId="0" borderId="12" xfId="0" applyNumberFormat="1" applyFont="1" applyBorder="1" applyAlignment="1" applyProtection="1">
      <alignment horizontal="center" vertical="center"/>
      <protection locked="0"/>
    </xf>
    <xf numFmtId="9" fontId="7" fillId="0" borderId="13" xfId="0" applyNumberFormat="1" applyFont="1" applyBorder="1" applyAlignment="1" applyProtection="1">
      <alignment horizontal="center" vertical="center"/>
      <protection locked="0"/>
    </xf>
    <xf numFmtId="9" fontId="7" fillId="0" borderId="14" xfId="0" applyNumberFormat="1" applyFont="1" applyBorder="1" applyAlignment="1" applyProtection="1">
      <alignment horizontal="center" vertical="center"/>
      <protection locked="0"/>
    </xf>
    <xf numFmtId="9" fontId="7" fillId="0" borderId="27" xfId="0" applyNumberFormat="1" applyFont="1" applyBorder="1" applyAlignment="1" applyProtection="1">
      <alignment horizontal="center" vertical="center"/>
      <protection locked="0"/>
    </xf>
    <xf numFmtId="9" fontId="7" fillId="0" borderId="28" xfId="0" applyNumberFormat="1" applyFont="1" applyBorder="1" applyAlignment="1" applyProtection="1">
      <alignment horizontal="center" vertical="center"/>
      <protection locked="0"/>
    </xf>
    <xf numFmtId="0" fontId="12" fillId="0" borderId="19" xfId="0" applyFont="1" applyBorder="1" applyAlignment="1">
      <alignment horizontal="center" vertical="center" wrapText="1"/>
    </xf>
    <xf numFmtId="0" fontId="12" fillId="0" borderId="22" xfId="0" applyFont="1" applyBorder="1" applyAlignment="1">
      <alignment horizontal="left" vertical="center" wrapText="1"/>
    </xf>
    <xf numFmtId="0" fontId="12" fillId="0" borderId="3" xfId="0" applyFont="1" applyBorder="1" applyAlignment="1">
      <alignment horizontal="left" vertical="center" wrapText="1"/>
    </xf>
    <xf numFmtId="1" fontId="9" fillId="0" borderId="35" xfId="0" applyNumberFormat="1" applyFont="1" applyBorder="1" applyAlignment="1" applyProtection="1">
      <alignment horizontal="center" vertical="center"/>
      <protection locked="0"/>
    </xf>
    <xf numFmtId="1" fontId="9" fillId="0" borderId="36" xfId="0" applyNumberFormat="1" applyFont="1" applyBorder="1" applyAlignment="1" applyProtection="1">
      <alignment horizontal="center" vertical="center"/>
      <protection locked="0"/>
    </xf>
    <xf numFmtId="1" fontId="9" fillId="0" borderId="39" xfId="0" applyNumberFormat="1" applyFont="1" applyBorder="1" applyAlignment="1" applyProtection="1">
      <alignment horizontal="center" vertical="center"/>
      <protection locked="0"/>
    </xf>
    <xf numFmtId="0" fontId="14" fillId="0" borderId="45" xfId="0" applyFont="1" applyBorder="1" applyAlignment="1" applyProtection="1">
      <alignment horizontal="center" vertical="center" wrapText="1"/>
      <protection locked="0"/>
    </xf>
    <xf numFmtId="0" fontId="14" fillId="0" borderId="32" xfId="0" applyFont="1" applyBorder="1" applyAlignment="1" applyProtection="1">
      <alignment horizontal="center" vertical="center" wrapText="1"/>
      <protection locked="0"/>
    </xf>
    <xf numFmtId="0" fontId="14" fillId="0" borderId="33" xfId="0" applyFont="1" applyBorder="1" applyAlignment="1" applyProtection="1">
      <alignment horizontal="center" vertical="center" wrapText="1"/>
      <protection locked="0"/>
    </xf>
    <xf numFmtId="0" fontId="12" fillId="0" borderId="18" xfId="0" applyFont="1" applyBorder="1" applyAlignment="1">
      <alignment horizontal="left" vertical="center" wrapText="1"/>
    </xf>
    <xf numFmtId="0" fontId="12" fillId="0" borderId="19" xfId="0" applyFont="1" applyBorder="1" applyAlignment="1">
      <alignment horizontal="left" vertical="center" wrapText="1"/>
    </xf>
    <xf numFmtId="0" fontId="12" fillId="0" borderId="19" xfId="0" applyFont="1" applyBorder="1" applyAlignment="1">
      <alignment horizontal="center" vertical="center"/>
    </xf>
    <xf numFmtId="1" fontId="9" fillId="0" borderId="26" xfId="0" applyNumberFormat="1" applyFont="1" applyBorder="1" applyAlignment="1" applyProtection="1">
      <alignment horizontal="center" vertical="center"/>
      <protection locked="0"/>
    </xf>
    <xf numFmtId="0" fontId="9" fillId="0" borderId="1" xfId="0" applyFont="1" applyBorder="1"/>
    <xf numFmtId="0" fontId="9" fillId="0" borderId="57" xfId="0" applyFont="1" applyBorder="1"/>
    <xf numFmtId="0" fontId="9" fillId="0" borderId="56" xfId="0" applyFont="1" applyBorder="1"/>
    <xf numFmtId="0" fontId="9" fillId="0" borderId="2" xfId="0" applyFont="1" applyBorder="1"/>
    <xf numFmtId="0" fontId="9" fillId="0" borderId="0" xfId="0" applyFont="1"/>
    <xf numFmtId="0" fontId="9" fillId="0" borderId="58" xfId="0" applyFont="1" applyBorder="1"/>
    <xf numFmtId="0" fontId="9" fillId="0" borderId="59" xfId="0" applyFont="1" applyBorder="1"/>
    <xf numFmtId="0" fontId="9" fillId="0" borderId="60" xfId="0" applyFont="1" applyBorder="1"/>
    <xf numFmtId="0" fontId="9" fillId="0" borderId="61" xfId="0" applyFont="1" applyBorder="1"/>
    <xf numFmtId="0" fontId="9" fillId="0" borderId="8" xfId="0" applyFont="1" applyBorder="1"/>
    <xf numFmtId="0" fontId="9" fillId="0" borderId="62" xfId="0" applyFont="1" applyBorder="1"/>
    <xf numFmtId="0" fontId="9" fillId="0" borderId="4" xfId="0" applyFont="1" applyBorder="1"/>
    <xf numFmtId="0" fontId="9" fillId="0" borderId="5" xfId="0" applyFont="1" applyBorder="1"/>
    <xf numFmtId="0" fontId="12" fillId="0" borderId="25" xfId="0" applyFont="1" applyBorder="1" applyAlignment="1">
      <alignment horizontal="left" vertical="center" wrapText="1"/>
    </xf>
    <xf numFmtId="0" fontId="12" fillId="0" borderId="26" xfId="0" applyFont="1" applyBorder="1" applyAlignment="1">
      <alignment horizontal="left" vertical="center" wrapText="1"/>
    </xf>
    <xf numFmtId="0" fontId="10" fillId="3" borderId="6"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1" fillId="0" borderId="6"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1" fillId="0" borderId="8" xfId="0" applyFont="1" applyBorder="1" applyAlignment="1" applyProtection="1">
      <alignment horizontal="center" vertical="top" wrapText="1"/>
      <protection locked="0"/>
    </xf>
    <xf numFmtId="0" fontId="7" fillId="0" borderId="7"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8" xfId="0" applyFont="1" applyBorder="1" applyAlignment="1" applyProtection="1">
      <alignment horizontal="left" vertical="top" wrapText="1"/>
      <protection locked="0"/>
    </xf>
    <xf numFmtId="0" fontId="7" fillId="0" borderId="9"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5" xfId="0" applyFont="1" applyBorder="1" applyAlignment="1" applyProtection="1">
      <alignment horizontal="left" vertical="top" wrapText="1"/>
      <protection locked="0"/>
    </xf>
    <xf numFmtId="0" fontId="10" fillId="0" borderId="7"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8" xfId="0" applyFont="1" applyBorder="1" applyAlignment="1" applyProtection="1">
      <alignment horizontal="left" vertical="top"/>
      <protection locked="0"/>
    </xf>
    <xf numFmtId="0" fontId="11" fillId="0" borderId="7"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0" borderId="4" xfId="0" applyFont="1" applyBorder="1" applyAlignment="1" applyProtection="1">
      <alignment horizontal="left" vertical="top"/>
      <protection locked="0"/>
    </xf>
    <xf numFmtId="0" fontId="11" fillId="0" borderId="5" xfId="0" applyFont="1" applyBorder="1" applyAlignment="1" applyProtection="1">
      <alignment horizontal="left" vertical="top"/>
      <protection locked="0"/>
    </xf>
    <xf numFmtId="0" fontId="11" fillId="0" borderId="9"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1" fillId="0" borderId="5" xfId="0" applyFont="1" applyBorder="1" applyAlignment="1" applyProtection="1">
      <alignment horizontal="left" vertical="top" wrapText="1"/>
      <protection locked="0"/>
    </xf>
    <xf numFmtId="0" fontId="46" fillId="9" borderId="35" xfId="0" applyFont="1" applyFill="1" applyBorder="1" applyAlignment="1">
      <alignment horizontal="left" vertical="top" wrapText="1"/>
    </xf>
    <xf numFmtId="0" fontId="46" fillId="9" borderId="36" xfId="0" applyFont="1" applyFill="1" applyBorder="1" applyAlignment="1">
      <alignment horizontal="left" vertical="top" wrapText="1"/>
    </xf>
    <xf numFmtId="0" fontId="46" fillId="9" borderId="39" xfId="0" applyFont="1" applyFill="1" applyBorder="1" applyAlignment="1">
      <alignment horizontal="left" vertical="top" wrapText="1"/>
    </xf>
    <xf numFmtId="0" fontId="21" fillId="4" borderId="0" xfId="0" applyFont="1" applyFill="1" applyAlignment="1">
      <alignment horizontal="center" wrapText="1"/>
    </xf>
    <xf numFmtId="14" fontId="18" fillId="4" borderId="4" xfId="0" applyNumberFormat="1" applyFont="1" applyFill="1" applyBorder="1" applyAlignment="1">
      <alignment horizontal="center"/>
    </xf>
    <xf numFmtId="0" fontId="18" fillId="4" borderId="4" xfId="0" applyFont="1" applyFill="1" applyBorder="1" applyAlignment="1">
      <alignment horizontal="center"/>
    </xf>
    <xf numFmtId="0" fontId="22" fillId="4" borderId="0" xfId="0" applyFont="1" applyFill="1" applyAlignment="1">
      <alignment horizontal="center" wrapText="1"/>
    </xf>
    <xf numFmtId="0" fontId="33" fillId="0" borderId="18" xfId="0" applyFont="1" applyBorder="1" applyAlignment="1" applyProtection="1">
      <alignment horizontal="center" vertical="center"/>
      <protection hidden="1"/>
    </xf>
    <xf numFmtId="0" fontId="33" fillId="0" borderId="19"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3" fillId="0" borderId="26" xfId="0" applyFont="1" applyBorder="1" applyAlignment="1" applyProtection="1">
      <alignment horizontal="center" vertical="center"/>
      <protection hidden="1"/>
    </xf>
    <xf numFmtId="0" fontId="24" fillId="0" borderId="20" xfId="0" applyFont="1" applyBorder="1" applyAlignment="1" applyProtection="1">
      <alignment horizontal="center" vertical="center"/>
      <protection hidden="1"/>
    </xf>
    <xf numFmtId="0" fontId="24" fillId="0" borderId="1" xfId="0" applyFont="1" applyBorder="1" applyAlignment="1" applyProtection="1">
      <alignment horizontal="center" vertical="center"/>
      <protection hidden="1"/>
    </xf>
    <xf numFmtId="0" fontId="24" fillId="0" borderId="15" xfId="0" applyFont="1" applyBorder="1" applyAlignment="1" applyProtection="1">
      <alignment horizontal="center" vertical="center"/>
      <protection hidden="1"/>
    </xf>
    <xf numFmtId="0" fontId="24" fillId="0" borderId="16" xfId="0" applyFont="1" applyBorder="1" applyAlignment="1" applyProtection="1">
      <alignment horizontal="center" vertical="center"/>
      <protection hidden="1"/>
    </xf>
    <xf numFmtId="0" fontId="25" fillId="0" borderId="20" xfId="0" applyFont="1" applyBorder="1" applyAlignment="1" applyProtection="1">
      <alignment horizontal="center" vertical="center"/>
      <protection hidden="1"/>
    </xf>
    <xf numFmtId="0" fontId="25" fillId="0" borderId="2" xfId="0" applyFont="1" applyBorder="1" applyAlignment="1" applyProtection="1">
      <alignment horizontal="center" vertical="center"/>
      <protection hidden="1"/>
    </xf>
    <xf numFmtId="0" fontId="25" fillId="0" borderId="15" xfId="0" applyFont="1" applyBorder="1" applyAlignment="1" applyProtection="1">
      <alignment horizontal="center" vertical="center"/>
      <protection hidden="1"/>
    </xf>
    <xf numFmtId="0" fontId="25" fillId="0" borderId="23" xfId="0" applyFont="1" applyBorder="1" applyAlignment="1" applyProtection="1">
      <alignment horizontal="center" vertical="center"/>
      <protection hidden="1"/>
    </xf>
    <xf numFmtId="0" fontId="24" fillId="0" borderId="10" xfId="0" applyFont="1" applyBorder="1" applyAlignment="1" applyProtection="1">
      <alignment horizontal="center" vertical="center" wrapText="1"/>
      <protection hidden="1"/>
    </xf>
    <xf numFmtId="0" fontId="24" fillId="0" borderId="11" xfId="0" applyFont="1" applyBorder="1" applyAlignment="1" applyProtection="1">
      <alignment horizontal="center" vertical="center" wrapText="1"/>
      <protection hidden="1"/>
    </xf>
    <xf numFmtId="0" fontId="24" fillId="0" borderId="27" xfId="0" applyFont="1" applyBorder="1" applyAlignment="1" applyProtection="1">
      <alignment horizontal="center" vertical="center" wrapText="1"/>
      <protection hidden="1"/>
    </xf>
    <xf numFmtId="0" fontId="24" fillId="0" borderId="4" xfId="0" applyFont="1" applyBorder="1" applyAlignment="1" applyProtection="1">
      <alignment horizontal="center" vertical="center" wrapText="1"/>
      <protection hidden="1"/>
    </xf>
    <xf numFmtId="0" fontId="25" fillId="0" borderId="3" xfId="0" applyFont="1" applyBorder="1" applyAlignment="1" applyProtection="1">
      <alignment horizontal="center" vertical="center"/>
      <protection hidden="1"/>
    </xf>
    <xf numFmtId="0" fontId="25" fillId="0" borderId="55" xfId="0" applyFont="1" applyBorder="1" applyAlignment="1" applyProtection="1">
      <alignment horizontal="center" vertical="center"/>
      <protection hidden="1"/>
    </xf>
    <xf numFmtId="14" fontId="25" fillId="0" borderId="26" xfId="0" applyNumberFormat="1" applyFont="1" applyBorder="1" applyAlignment="1" applyProtection="1">
      <alignment horizontal="center" vertical="center"/>
      <protection hidden="1"/>
    </xf>
    <xf numFmtId="0" fontId="25" fillId="0" borderId="44" xfId="0" applyFont="1" applyBorder="1" applyAlignment="1" applyProtection="1">
      <alignment horizontal="center" vertical="center"/>
      <protection hidden="1"/>
    </xf>
    <xf numFmtId="0" fontId="24" fillId="0" borderId="35" xfId="0" applyFont="1" applyBorder="1" applyAlignment="1" applyProtection="1">
      <alignment horizontal="center" vertical="center"/>
      <protection hidden="1"/>
    </xf>
    <xf numFmtId="0" fontId="24" fillId="0" borderId="39" xfId="0" applyFont="1" applyBorder="1" applyAlignment="1" applyProtection="1">
      <alignment horizontal="center" vertical="center"/>
      <protection hidden="1"/>
    </xf>
    <xf numFmtId="0" fontId="25" fillId="0" borderId="10" xfId="0" applyFont="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0" borderId="24"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4" xfId="0" applyFont="1" applyBorder="1" applyAlignment="1" applyProtection="1">
      <alignment horizontal="center" vertical="center" wrapText="1"/>
      <protection hidden="1"/>
    </xf>
    <xf numFmtId="0" fontId="25" fillId="0" borderId="5" xfId="0" applyFont="1" applyBorder="1" applyAlignment="1" applyProtection="1">
      <alignment horizontal="center" vertical="center" wrapText="1"/>
      <protection hidden="1"/>
    </xf>
    <xf numFmtId="0" fontId="23" fillId="5" borderId="53" xfId="0" applyFont="1" applyFill="1" applyBorder="1" applyAlignment="1" applyProtection="1">
      <alignment horizontal="center" vertical="center"/>
      <protection hidden="1"/>
    </xf>
    <xf numFmtId="0" fontId="23" fillId="5" borderId="69" xfId="0" applyFont="1" applyFill="1" applyBorder="1" applyAlignment="1" applyProtection="1">
      <alignment horizontal="center" vertical="center"/>
      <protection hidden="1"/>
    </xf>
    <xf numFmtId="0" fontId="34" fillId="5" borderId="13" xfId="0" applyFont="1" applyFill="1" applyBorder="1" applyAlignment="1" applyProtection="1">
      <alignment horizontal="left" vertical="center" wrapText="1"/>
      <protection hidden="1"/>
    </xf>
    <xf numFmtId="0" fontId="34" fillId="5" borderId="0" xfId="0" applyFont="1" applyFill="1" applyAlignment="1" applyProtection="1">
      <alignment horizontal="left" vertical="center" wrapText="1"/>
      <protection hidden="1"/>
    </xf>
    <xf numFmtId="0" fontId="34" fillId="5" borderId="8" xfId="0" applyFont="1" applyFill="1" applyBorder="1" applyAlignment="1" applyProtection="1">
      <alignment horizontal="left" vertical="center" wrapText="1"/>
      <protection hidden="1"/>
    </xf>
    <xf numFmtId="0" fontId="24" fillId="0" borderId="34" xfId="0" applyFont="1" applyBorder="1" applyAlignment="1" applyProtection="1">
      <alignment horizontal="center" vertical="center" wrapText="1"/>
      <protection hidden="1"/>
    </xf>
    <xf numFmtId="0" fontId="24" fillId="0" borderId="17" xfId="0" applyFont="1" applyBorder="1" applyAlignment="1" applyProtection="1">
      <alignment horizontal="center" vertical="center" wrapText="1"/>
      <protection hidden="1"/>
    </xf>
    <xf numFmtId="0" fontId="31" fillId="0" borderId="3" xfId="0" applyFont="1" applyBorder="1" applyAlignment="1" applyProtection="1">
      <alignment horizontal="left" vertical="center" wrapText="1"/>
      <protection hidden="1"/>
    </xf>
    <xf numFmtId="0" fontId="31" fillId="0" borderId="55" xfId="0" applyFont="1" applyBorder="1" applyAlignment="1" applyProtection="1">
      <alignment horizontal="left" vertical="center" wrapText="1"/>
      <protection hidden="1"/>
    </xf>
    <xf numFmtId="0" fontId="24" fillId="0" borderId="38" xfId="0" applyFont="1" applyBorder="1" applyAlignment="1" applyProtection="1">
      <alignment horizontal="center" vertical="center"/>
      <protection hidden="1"/>
    </xf>
    <xf numFmtId="0" fontId="24" fillId="0" borderId="40"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24" fillId="0" borderId="3" xfId="0" applyFont="1" applyBorder="1" applyAlignment="1" applyProtection="1">
      <alignment horizontal="center" vertical="center"/>
      <protection hidden="1"/>
    </xf>
    <xf numFmtId="0" fontId="24" fillId="0" borderId="55" xfId="0" applyFont="1" applyBorder="1" applyAlignment="1" applyProtection="1">
      <alignment horizontal="center" vertical="center"/>
      <protection hidden="1"/>
    </xf>
    <xf numFmtId="0" fontId="31" fillId="0" borderId="3" xfId="0" applyFont="1" applyBorder="1" applyAlignment="1" applyProtection="1">
      <alignment horizontal="center" vertical="center" wrapText="1"/>
      <protection hidden="1"/>
    </xf>
    <xf numFmtId="0" fontId="24" fillId="0" borderId="3" xfId="0" applyFont="1" applyBorder="1" applyAlignment="1" applyProtection="1">
      <alignment horizontal="center" vertical="center" wrapText="1"/>
      <protection hidden="1"/>
    </xf>
    <xf numFmtId="0" fontId="24" fillId="0" borderId="55" xfId="0" applyFont="1" applyBorder="1" applyAlignment="1" applyProtection="1">
      <alignment horizontal="center" vertical="center" wrapText="1"/>
      <protection hidden="1"/>
    </xf>
    <xf numFmtId="0" fontId="24" fillId="0" borderId="3" xfId="0" applyFont="1" applyBorder="1" applyAlignment="1" applyProtection="1">
      <alignment horizontal="center"/>
      <protection hidden="1"/>
    </xf>
    <xf numFmtId="0" fontId="36" fillId="0" borderId="3" xfId="0" applyFont="1" applyBorder="1" applyAlignment="1" applyProtection="1">
      <alignment horizontal="left" vertical="center" wrapText="1"/>
      <protection hidden="1"/>
    </xf>
    <xf numFmtId="9" fontId="31" fillId="0" borderId="3" xfId="0" applyNumberFormat="1" applyFont="1" applyBorder="1" applyAlignment="1" applyProtection="1">
      <alignment horizontal="center" vertical="center"/>
      <protection hidden="1"/>
    </xf>
    <xf numFmtId="0" fontId="35" fillId="0" borderId="3" xfId="0" applyFont="1" applyBorder="1" applyAlignment="1" applyProtection="1">
      <alignment horizontal="center" vertical="center"/>
      <protection hidden="1"/>
    </xf>
    <xf numFmtId="1" fontId="31" fillId="0" borderId="3" xfId="0" applyNumberFormat="1" applyFont="1" applyBorder="1" applyAlignment="1" applyProtection="1">
      <alignment horizontal="center" vertical="center"/>
      <protection hidden="1"/>
    </xf>
    <xf numFmtId="1" fontId="31" fillId="0" borderId="55" xfId="0" applyNumberFormat="1" applyFont="1" applyBorder="1" applyAlignment="1" applyProtection="1">
      <alignment horizontal="center" vertical="center"/>
      <protection hidden="1"/>
    </xf>
    <xf numFmtId="0" fontId="25" fillId="0" borderId="41" xfId="0" applyFont="1" applyBorder="1" applyAlignment="1" applyProtection="1">
      <alignment horizontal="center" vertical="center" wrapText="1"/>
      <protection hidden="1"/>
    </xf>
    <xf numFmtId="0" fontId="25" fillId="0" borderId="42" xfId="0" applyFont="1" applyBorder="1" applyAlignment="1" applyProtection="1">
      <alignment horizontal="center" vertical="center" wrapText="1"/>
      <protection hidden="1"/>
    </xf>
    <xf numFmtId="0" fontId="25" fillId="0" borderId="43" xfId="0" applyFont="1" applyBorder="1" applyAlignment="1" applyProtection="1">
      <alignment horizontal="center" vertical="center" wrapText="1"/>
      <protection hidden="1"/>
    </xf>
    <xf numFmtId="0" fontId="23" fillId="5" borderId="6" xfId="0" applyFont="1" applyFill="1" applyBorder="1" applyAlignment="1" applyProtection="1">
      <alignment horizontal="center" vertical="center"/>
      <protection hidden="1"/>
    </xf>
    <xf numFmtId="0" fontId="23" fillId="5" borderId="1" xfId="0" applyFont="1" applyFill="1" applyBorder="1" applyAlignment="1" applyProtection="1">
      <alignment horizontal="center" vertical="center"/>
      <protection hidden="1"/>
    </xf>
    <xf numFmtId="0" fontId="23" fillId="5" borderId="4" xfId="0" applyFont="1" applyFill="1" applyBorder="1" applyAlignment="1" applyProtection="1">
      <alignment horizontal="center" vertical="center"/>
      <protection hidden="1"/>
    </xf>
    <xf numFmtId="0" fontId="23" fillId="5" borderId="5" xfId="0" applyFont="1" applyFill="1" applyBorder="1" applyAlignment="1" applyProtection="1">
      <alignment horizontal="center" vertical="center"/>
      <protection hidden="1"/>
    </xf>
    <xf numFmtId="0" fontId="24" fillId="0" borderId="22" xfId="0" applyFont="1" applyBorder="1" applyAlignment="1" applyProtection="1">
      <alignment horizontal="center" vertical="center" wrapText="1"/>
      <protection hidden="1"/>
    </xf>
    <xf numFmtId="0" fontId="24" fillId="0" borderId="48" xfId="0" applyFont="1" applyBorder="1" applyAlignment="1" applyProtection="1">
      <alignment horizontal="center" vertical="center"/>
      <protection hidden="1"/>
    </xf>
    <xf numFmtId="0" fontId="24" fillId="0" borderId="49" xfId="0" applyFont="1" applyBorder="1" applyAlignment="1" applyProtection="1">
      <alignment horizontal="center" vertical="center"/>
      <protection hidden="1"/>
    </xf>
    <xf numFmtId="0" fontId="24" fillId="0" borderId="47" xfId="0" applyFont="1" applyBorder="1" applyAlignment="1" applyProtection="1">
      <alignment horizontal="center" vertical="center"/>
      <protection hidden="1"/>
    </xf>
    <xf numFmtId="0" fontId="24" fillId="0" borderId="19" xfId="0" applyFont="1" applyBorder="1" applyAlignment="1" applyProtection="1">
      <alignment horizontal="center" vertical="center"/>
      <protection hidden="1"/>
    </xf>
    <xf numFmtId="0" fontId="31" fillId="0" borderId="40" xfId="0" applyFont="1" applyBorder="1" applyAlignment="1" applyProtection="1">
      <alignment horizontal="center" vertical="center"/>
      <protection hidden="1"/>
    </xf>
    <xf numFmtId="0" fontId="31" fillId="0" borderId="12"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31" fillId="0" borderId="14" xfId="0" applyFont="1" applyBorder="1" applyAlignment="1" applyProtection="1">
      <alignment horizontal="center" vertical="center"/>
      <protection hidden="1"/>
    </xf>
    <xf numFmtId="0" fontId="31" fillId="0" borderId="9" xfId="0" applyFont="1" applyBorder="1" applyAlignment="1" applyProtection="1">
      <alignment horizontal="center" vertical="center"/>
      <protection hidden="1"/>
    </xf>
    <xf numFmtId="0" fontId="31" fillId="0" borderId="28" xfId="0" applyFont="1" applyBorder="1" applyAlignment="1" applyProtection="1">
      <alignment horizontal="center" vertical="center"/>
      <protection hidden="1"/>
    </xf>
    <xf numFmtId="9" fontId="31" fillId="0" borderId="10" xfId="0" applyNumberFormat="1" applyFont="1" applyBorder="1" applyAlignment="1" applyProtection="1">
      <alignment horizontal="center" vertical="center"/>
      <protection hidden="1"/>
    </xf>
    <xf numFmtId="0" fontId="31" fillId="0" borderId="11" xfId="0" applyFont="1" applyBorder="1" applyAlignment="1" applyProtection="1">
      <alignment horizontal="center" vertical="center"/>
      <protection hidden="1"/>
    </xf>
    <xf numFmtId="0" fontId="31" fillId="0" borderId="13" xfId="0" applyFont="1" applyBorder="1" applyAlignment="1" applyProtection="1">
      <alignment horizontal="center" vertical="center"/>
      <protection hidden="1"/>
    </xf>
    <xf numFmtId="0" fontId="31" fillId="0" borderId="0" xfId="0" applyFont="1" applyAlignment="1" applyProtection="1">
      <alignment horizontal="center" vertical="center"/>
      <protection hidden="1"/>
    </xf>
    <xf numFmtId="0" fontId="31" fillId="0" borderId="27" xfId="0" applyFont="1" applyBorder="1" applyAlignment="1" applyProtection="1">
      <alignment horizontal="center" vertical="center"/>
      <protection hidden="1"/>
    </xf>
    <xf numFmtId="0" fontId="31" fillId="0" borderId="4" xfId="0" applyFont="1" applyBorder="1" applyAlignment="1" applyProtection="1">
      <alignment horizontal="center" vertical="center"/>
      <protection hidden="1"/>
    </xf>
    <xf numFmtId="0" fontId="31" fillId="0" borderId="10" xfId="0" applyFont="1" applyBorder="1" applyAlignment="1" applyProtection="1">
      <alignment horizontal="center" vertical="center" wrapText="1"/>
      <protection hidden="1"/>
    </xf>
    <xf numFmtId="0" fontId="31" fillId="0" borderId="11" xfId="0" applyFont="1" applyBorder="1" applyAlignment="1" applyProtection="1">
      <alignment horizontal="center" vertical="center" wrapText="1"/>
      <protection hidden="1"/>
    </xf>
    <xf numFmtId="0" fontId="31" fillId="0" borderId="13" xfId="0" applyFont="1" applyBorder="1"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27" xfId="0" applyFont="1" applyBorder="1" applyAlignment="1" applyProtection="1">
      <alignment horizontal="center" vertical="center" wrapText="1"/>
      <protection hidden="1"/>
    </xf>
    <xf numFmtId="0" fontId="31" fillId="0" borderId="4"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25" fillId="0" borderId="39" xfId="0" applyFont="1" applyBorder="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47" xfId="0" applyFont="1" applyBorder="1" applyAlignment="1" applyProtection="1">
      <alignment horizontal="center" vertical="center" wrapText="1"/>
      <protection hidden="1"/>
    </xf>
    <xf numFmtId="0" fontId="24" fillId="0" borderId="48" xfId="0" applyFont="1" applyBorder="1" applyAlignment="1" applyProtection="1">
      <alignment horizontal="center" vertical="center" wrapText="1"/>
      <protection hidden="1"/>
    </xf>
    <xf numFmtId="0" fontId="24" fillId="0" borderId="50" xfId="0" applyFont="1" applyBorder="1" applyAlignment="1" applyProtection="1">
      <alignment horizontal="center" vertical="center" wrapText="1"/>
      <protection hidden="1"/>
    </xf>
    <xf numFmtId="0" fontId="24" fillId="0" borderId="25" xfId="0" applyFont="1" applyBorder="1" applyAlignment="1" applyProtection="1">
      <alignment horizontal="left" vertical="center" wrapText="1"/>
      <protection hidden="1"/>
    </xf>
    <xf numFmtId="0" fontId="24" fillId="0" borderId="26" xfId="0" applyFont="1" applyBorder="1" applyAlignment="1" applyProtection="1">
      <alignment horizontal="left" vertical="center" wrapText="1"/>
      <protection hidden="1"/>
    </xf>
    <xf numFmtId="0" fontId="25" fillId="0" borderId="0" xfId="0" applyFont="1" applyAlignment="1" applyProtection="1">
      <alignment wrapText="1"/>
      <protection hidden="1"/>
    </xf>
    <xf numFmtId="0" fontId="23" fillId="6" borderId="6" xfId="0" applyFont="1" applyFill="1" applyBorder="1" applyAlignment="1" applyProtection="1">
      <alignment horizontal="center" vertical="center"/>
      <protection hidden="1"/>
    </xf>
    <xf numFmtId="0" fontId="23" fillId="6" borderId="1" xfId="0" applyFont="1" applyFill="1" applyBorder="1" applyAlignment="1" applyProtection="1">
      <alignment horizontal="center" vertical="center"/>
      <protection hidden="1"/>
    </xf>
    <xf numFmtId="0" fontId="23" fillId="6" borderId="2" xfId="0" applyFont="1" applyFill="1" applyBorder="1" applyAlignment="1" applyProtection="1">
      <alignment horizontal="center" vertical="center"/>
      <protection hidden="1"/>
    </xf>
    <xf numFmtId="0" fontId="26" fillId="0" borderId="45" xfId="0" applyFont="1" applyBorder="1" applyAlignment="1" applyProtection="1">
      <alignment horizontal="center" vertical="center" wrapText="1"/>
      <protection hidden="1"/>
    </xf>
    <xf numFmtId="0" fontId="26" fillId="0" borderId="32" xfId="0" applyFont="1" applyBorder="1" applyAlignment="1" applyProtection="1">
      <alignment horizontal="center" vertical="center" wrapText="1"/>
      <protection hidden="1"/>
    </xf>
    <xf numFmtId="0" fontId="26" fillId="0" borderId="33" xfId="0" applyFont="1" applyBorder="1" applyAlignment="1" applyProtection="1">
      <alignment horizontal="center" vertical="center" wrapText="1"/>
      <protection hidden="1"/>
    </xf>
    <xf numFmtId="0" fontId="23" fillId="5" borderId="45" xfId="0" applyFont="1" applyFill="1" applyBorder="1" applyAlignment="1" applyProtection="1">
      <alignment horizontal="center" vertical="center"/>
      <protection hidden="1"/>
    </xf>
    <xf numFmtId="0" fontId="23" fillId="5" borderId="32" xfId="0" applyFont="1" applyFill="1" applyBorder="1" applyAlignment="1" applyProtection="1">
      <alignment horizontal="center" vertical="center"/>
      <protection hidden="1"/>
    </xf>
    <xf numFmtId="0" fontId="23" fillId="5" borderId="33" xfId="0" applyFont="1" applyFill="1" applyBorder="1" applyAlignment="1" applyProtection="1">
      <alignment horizontal="center" vertical="center"/>
      <protection hidden="1"/>
    </xf>
    <xf numFmtId="0" fontId="25" fillId="0" borderId="1" xfId="0" applyFont="1" applyBorder="1" applyProtection="1">
      <protection hidden="1"/>
    </xf>
    <xf numFmtId="0" fontId="25" fillId="0" borderId="0" xfId="0" applyFont="1" applyProtection="1">
      <protection hidden="1"/>
    </xf>
    <xf numFmtId="0" fontId="25" fillId="0" borderId="2" xfId="0" applyFont="1" applyBorder="1" applyProtection="1">
      <protection hidden="1"/>
    </xf>
    <xf numFmtId="0" fontId="25" fillId="0" borderId="8" xfId="0" applyFont="1" applyBorder="1" applyAlignment="1" applyProtection="1">
      <alignment wrapText="1"/>
      <protection hidden="1"/>
    </xf>
    <xf numFmtId="0" fontId="25" fillId="0" borderId="4" xfId="0" applyFont="1" applyBorder="1" applyAlignment="1" applyProtection="1">
      <alignment wrapText="1"/>
      <protection hidden="1"/>
    </xf>
    <xf numFmtId="0" fontId="25" fillId="0" borderId="5" xfId="0" applyFont="1" applyBorder="1" applyAlignment="1" applyProtection="1">
      <alignment wrapText="1"/>
      <protection hidden="1"/>
    </xf>
    <xf numFmtId="0" fontId="24" fillId="0" borderId="22" xfId="0" applyFont="1" applyBorder="1" applyAlignment="1" applyProtection="1">
      <alignment horizontal="left" vertical="center" wrapText="1"/>
      <protection hidden="1"/>
    </xf>
    <xf numFmtId="0" fontId="24" fillId="0" borderId="3" xfId="0" applyFont="1" applyBorder="1" applyAlignment="1" applyProtection="1">
      <alignment horizontal="left" vertical="center" wrapText="1"/>
      <protection hidden="1"/>
    </xf>
    <xf numFmtId="0" fontId="24" fillId="0" borderId="18" xfId="0" applyFont="1" applyBorder="1" applyAlignment="1" applyProtection="1">
      <alignment horizontal="left" vertical="center" wrapText="1"/>
      <protection hidden="1"/>
    </xf>
    <xf numFmtId="0" fontId="24" fillId="0" borderId="19" xfId="0" applyFont="1" applyBorder="1" applyAlignment="1" applyProtection="1">
      <alignment horizontal="left" vertical="center" wrapText="1"/>
      <protection hidden="1"/>
    </xf>
    <xf numFmtId="0" fontId="13" fillId="0" borderId="6" xfId="0" applyFont="1" applyBorder="1" applyAlignment="1" applyProtection="1">
      <alignment horizontal="left" vertical="top" wrapText="1"/>
      <protection hidden="1"/>
    </xf>
    <xf numFmtId="0" fontId="13" fillId="0" borderId="1" xfId="0" applyFont="1" applyBorder="1" applyAlignment="1" applyProtection="1">
      <alignment horizontal="left" vertical="top" wrapText="1"/>
      <protection hidden="1"/>
    </xf>
    <xf numFmtId="0" fontId="13" fillId="0" borderId="2" xfId="0" applyFont="1" applyBorder="1" applyAlignment="1" applyProtection="1">
      <alignment horizontal="left" vertical="top" wrapText="1"/>
      <protection hidden="1"/>
    </xf>
    <xf numFmtId="0" fontId="32" fillId="0" borderId="9" xfId="0" applyFont="1" applyBorder="1" applyAlignment="1" applyProtection="1">
      <alignment horizontal="left" vertical="top" wrapText="1"/>
      <protection hidden="1"/>
    </xf>
    <xf numFmtId="0" fontId="32" fillId="0" borderId="4" xfId="0" applyFont="1" applyBorder="1" applyAlignment="1" applyProtection="1">
      <alignment horizontal="left" vertical="top" wrapText="1"/>
      <protection hidden="1"/>
    </xf>
    <xf numFmtId="0" fontId="32" fillId="0" borderId="5" xfId="0" applyFont="1" applyBorder="1" applyAlignment="1" applyProtection="1">
      <alignment horizontal="left" vertical="top" wrapText="1"/>
      <protection hidden="1"/>
    </xf>
    <xf numFmtId="0" fontId="32" fillId="0" borderId="7" xfId="0" applyFont="1" applyBorder="1" applyAlignment="1" applyProtection="1">
      <alignment horizontal="left" vertical="top" wrapText="1"/>
      <protection hidden="1"/>
    </xf>
    <xf numFmtId="0" fontId="32" fillId="0" borderId="0" xfId="0" applyFont="1" applyAlignment="1" applyProtection="1">
      <alignment horizontal="left" vertical="top" wrapText="1"/>
      <protection hidden="1"/>
    </xf>
    <xf numFmtId="0" fontId="32" fillId="0" borderId="8" xfId="0" applyFont="1" applyBorder="1" applyAlignment="1" applyProtection="1">
      <alignment horizontal="left" vertical="top" wrapText="1"/>
      <protection hidden="1"/>
    </xf>
    <xf numFmtId="0" fontId="26" fillId="4" borderId="3" xfId="0" applyFont="1" applyFill="1" applyBorder="1" applyAlignment="1" applyProtection="1">
      <alignment horizontal="center" vertical="center" wrapText="1"/>
      <protection hidden="1"/>
    </xf>
    <xf numFmtId="14" fontId="27" fillId="4" borderId="3" xfId="0" applyNumberFormat="1" applyFont="1" applyFill="1" applyBorder="1" applyAlignment="1" applyProtection="1">
      <alignment horizontal="center" vertical="center" wrapText="1"/>
      <protection hidden="1"/>
    </xf>
    <xf numFmtId="0" fontId="24" fillId="0" borderId="21" xfId="0" applyFont="1" applyBorder="1" applyAlignment="1" applyProtection="1">
      <alignment horizontal="center" vertical="center"/>
      <protection hidden="1"/>
    </xf>
    <xf numFmtId="0" fontId="24" fillId="0" borderId="17" xfId="0" applyFont="1" applyBorder="1" applyAlignment="1" applyProtection="1">
      <alignment horizontal="center" vertical="center"/>
      <protection hidden="1"/>
    </xf>
    <xf numFmtId="0" fontId="24" fillId="0" borderId="41" xfId="0" applyFont="1" applyBorder="1" applyAlignment="1" applyProtection="1">
      <alignment horizontal="center" vertical="center"/>
      <protection hidden="1"/>
    </xf>
    <xf numFmtId="0" fontId="24" fillId="0" borderId="43" xfId="0" applyFont="1" applyBorder="1" applyAlignment="1" applyProtection="1">
      <alignment horizontal="center" vertical="center"/>
      <protection hidden="1"/>
    </xf>
    <xf numFmtId="0" fontId="30" fillId="0" borderId="7"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30" fillId="0" borderId="8" xfId="0" applyFont="1" applyBorder="1" applyAlignment="1" applyProtection="1">
      <alignment horizontal="left" vertical="top" wrapText="1"/>
      <protection hidden="1"/>
    </xf>
    <xf numFmtId="0" fontId="38" fillId="12" borderId="6" xfId="0" applyFont="1" applyFill="1" applyBorder="1" applyAlignment="1" applyProtection="1">
      <alignment horizontal="left" vertical="top" wrapText="1"/>
      <protection hidden="1"/>
    </xf>
    <xf numFmtId="0" fontId="38" fillId="12" borderId="1" xfId="0" applyFont="1" applyFill="1" applyBorder="1" applyAlignment="1" applyProtection="1">
      <alignment horizontal="left" vertical="top" wrapText="1"/>
      <protection hidden="1"/>
    </xf>
    <xf numFmtId="0" fontId="38" fillId="12" borderId="2" xfId="0" applyFont="1" applyFill="1" applyBorder="1" applyAlignment="1" applyProtection="1">
      <alignment horizontal="left" vertical="top" wrapText="1"/>
      <protection hidden="1"/>
    </xf>
    <xf numFmtId="0" fontId="38" fillId="12" borderId="9" xfId="0" applyFont="1" applyFill="1" applyBorder="1" applyAlignment="1" applyProtection="1">
      <alignment horizontal="left" vertical="top" wrapText="1"/>
      <protection hidden="1"/>
    </xf>
    <xf numFmtId="0" fontId="38" fillId="12" borderId="4" xfId="0" applyFont="1" applyFill="1" applyBorder="1" applyAlignment="1" applyProtection="1">
      <alignment horizontal="left" vertical="top" wrapText="1"/>
      <protection hidden="1"/>
    </xf>
    <xf numFmtId="0" fontId="38" fillId="12" borderId="5" xfId="0" applyFont="1" applyFill="1" applyBorder="1" applyAlignment="1" applyProtection="1">
      <alignment horizontal="left" vertical="top" wrapText="1"/>
      <protection hidden="1"/>
    </xf>
    <xf numFmtId="0" fontId="51" fillId="0" borderId="22" xfId="0" applyFont="1" applyBorder="1" applyAlignment="1" applyProtection="1">
      <alignment horizontal="left" vertical="center" wrapText="1"/>
      <protection hidden="1"/>
    </xf>
    <xf numFmtId="0" fontId="51" fillId="0" borderId="3" xfId="0" applyFont="1" applyBorder="1" applyAlignment="1" applyProtection="1">
      <alignment horizontal="left" vertical="center" wrapText="1"/>
      <protection hidden="1"/>
    </xf>
    <xf numFmtId="0" fontId="51" fillId="0" borderId="25" xfId="0" applyFont="1" applyBorder="1" applyAlignment="1" applyProtection="1">
      <alignment horizontal="left" vertical="center" wrapText="1"/>
      <protection hidden="1"/>
    </xf>
    <xf numFmtId="0" fontId="51" fillId="0" borderId="26" xfId="0" applyFont="1" applyBorder="1" applyAlignment="1" applyProtection="1">
      <alignment horizontal="left" vertical="center" wrapText="1"/>
      <protection hidden="1"/>
    </xf>
    <xf numFmtId="43" fontId="31" fillId="0" borderId="10" xfId="3" applyFont="1" applyBorder="1" applyAlignment="1" applyProtection="1">
      <alignment horizontal="center" vertical="center"/>
      <protection hidden="1"/>
    </xf>
    <xf numFmtId="43" fontId="31" fillId="0" borderId="11" xfId="3" applyFont="1" applyBorder="1" applyAlignment="1" applyProtection="1">
      <alignment horizontal="center" vertical="center"/>
      <protection hidden="1"/>
    </xf>
    <xf numFmtId="43" fontId="31" fillId="0" borderId="12" xfId="3" applyFont="1" applyBorder="1" applyAlignment="1" applyProtection="1">
      <alignment horizontal="center" vertical="center"/>
      <protection hidden="1"/>
    </xf>
    <xf numFmtId="43" fontId="31" fillId="0" borderId="13" xfId="3" applyFont="1" applyBorder="1" applyAlignment="1" applyProtection="1">
      <alignment horizontal="center" vertical="center"/>
      <protection hidden="1"/>
    </xf>
    <xf numFmtId="43" fontId="31" fillId="0" borderId="0" xfId="3" applyFont="1" applyAlignment="1" applyProtection="1">
      <alignment horizontal="center" vertical="center"/>
      <protection hidden="1"/>
    </xf>
    <xf numFmtId="43" fontId="31" fillId="0" borderId="14" xfId="3" applyFont="1" applyBorder="1" applyAlignment="1" applyProtection="1">
      <alignment horizontal="center" vertical="center"/>
      <protection hidden="1"/>
    </xf>
    <xf numFmtId="43" fontId="31" fillId="0" borderId="27" xfId="3" applyFont="1" applyBorder="1" applyAlignment="1" applyProtection="1">
      <alignment horizontal="center" vertical="center"/>
      <protection hidden="1"/>
    </xf>
    <xf numFmtId="43" fontId="31" fillId="0" borderId="4" xfId="3" applyFont="1" applyBorder="1" applyAlignment="1" applyProtection="1">
      <alignment horizontal="center" vertical="center"/>
      <protection hidden="1"/>
    </xf>
    <xf numFmtId="43" fontId="31" fillId="0" borderId="28" xfId="3" applyFont="1" applyBorder="1" applyAlignment="1" applyProtection="1">
      <alignment horizontal="center" vertical="center"/>
      <protection hidden="1"/>
    </xf>
    <xf numFmtId="0" fontId="54" fillId="0" borderId="6" xfId="0" applyFont="1" applyBorder="1" applyAlignment="1" applyProtection="1">
      <alignment horizontal="left" vertical="top" wrapText="1"/>
      <protection hidden="1"/>
    </xf>
    <xf numFmtId="0" fontId="31" fillId="0" borderId="1" xfId="0" applyFont="1" applyBorder="1" applyAlignment="1" applyProtection="1">
      <alignment horizontal="left" vertical="top" wrapText="1"/>
      <protection hidden="1"/>
    </xf>
    <xf numFmtId="0" fontId="31" fillId="0" borderId="2" xfId="0" applyFont="1" applyBorder="1" applyAlignment="1" applyProtection="1">
      <alignment horizontal="left" vertical="top" wrapText="1"/>
      <protection hidden="1"/>
    </xf>
    <xf numFmtId="0" fontId="31" fillId="0" borderId="9" xfId="0" applyFont="1" applyBorder="1" applyAlignment="1" applyProtection="1">
      <alignment horizontal="left" vertical="top" wrapText="1"/>
      <protection hidden="1"/>
    </xf>
    <xf numFmtId="0" fontId="31" fillId="0" borderId="4" xfId="0" applyFont="1" applyBorder="1" applyAlignment="1" applyProtection="1">
      <alignment horizontal="left" vertical="top" wrapText="1"/>
      <protection hidden="1"/>
    </xf>
    <xf numFmtId="0" fontId="31" fillId="0" borderId="5" xfId="0" applyFont="1" applyBorder="1" applyAlignment="1" applyProtection="1">
      <alignment horizontal="left" vertical="top" wrapText="1"/>
      <protection hidden="1"/>
    </xf>
    <xf numFmtId="0" fontId="62" fillId="12" borderId="6" xfId="0" applyFont="1" applyFill="1" applyBorder="1" applyAlignment="1" applyProtection="1">
      <alignment horizontal="left" vertical="top" wrapText="1"/>
      <protection hidden="1"/>
    </xf>
    <xf numFmtId="0" fontId="62" fillId="12" borderId="1" xfId="0" applyFont="1" applyFill="1" applyBorder="1" applyAlignment="1" applyProtection="1">
      <alignment horizontal="left" vertical="top" wrapText="1"/>
      <protection hidden="1"/>
    </xf>
    <xf numFmtId="0" fontId="62" fillId="12" borderId="2" xfId="0" applyFont="1" applyFill="1" applyBorder="1" applyAlignment="1" applyProtection="1">
      <alignment horizontal="left" vertical="top" wrapText="1"/>
      <protection hidden="1"/>
    </xf>
    <xf numFmtId="0" fontId="62" fillId="12" borderId="9" xfId="0" applyFont="1" applyFill="1" applyBorder="1" applyAlignment="1" applyProtection="1">
      <alignment horizontal="left" vertical="top" wrapText="1"/>
      <protection hidden="1"/>
    </xf>
    <xf numFmtId="0" fontId="62" fillId="12" borderId="4" xfId="0" applyFont="1" applyFill="1" applyBorder="1" applyAlignment="1" applyProtection="1">
      <alignment horizontal="left" vertical="top" wrapText="1"/>
      <protection hidden="1"/>
    </xf>
    <xf numFmtId="0" fontId="62" fillId="12" borderId="5" xfId="0" applyFont="1" applyFill="1" applyBorder="1" applyAlignment="1" applyProtection="1">
      <alignment horizontal="left" vertical="top" wrapText="1"/>
      <protection hidden="1"/>
    </xf>
    <xf numFmtId="168" fontId="31" fillId="0" borderId="10" xfId="3" applyNumberFormat="1" applyFont="1" applyBorder="1" applyAlignment="1" applyProtection="1">
      <alignment horizontal="center" vertical="center"/>
      <protection hidden="1"/>
    </xf>
    <xf numFmtId="168" fontId="31" fillId="0" borderId="11" xfId="3" applyNumberFormat="1" applyFont="1" applyBorder="1" applyAlignment="1" applyProtection="1">
      <alignment horizontal="center" vertical="center"/>
      <protection hidden="1"/>
    </xf>
    <xf numFmtId="168" fontId="31" fillId="0" borderId="12" xfId="3" applyNumberFormat="1" applyFont="1" applyBorder="1" applyAlignment="1" applyProtection="1">
      <alignment horizontal="center" vertical="center"/>
      <protection hidden="1"/>
    </xf>
    <xf numFmtId="168" fontId="31" fillId="0" borderId="13" xfId="3" applyNumberFormat="1" applyFont="1" applyBorder="1" applyAlignment="1" applyProtection="1">
      <alignment horizontal="center" vertical="center"/>
      <protection hidden="1"/>
    </xf>
    <xf numFmtId="168" fontId="31" fillId="0" borderId="0" xfId="3" applyNumberFormat="1" applyFont="1" applyAlignment="1" applyProtection="1">
      <alignment horizontal="center" vertical="center"/>
      <protection hidden="1"/>
    </xf>
    <xf numFmtId="168" fontId="31" fillId="0" borderId="14" xfId="3" applyNumberFormat="1" applyFont="1" applyBorder="1" applyAlignment="1" applyProtection="1">
      <alignment horizontal="center" vertical="center"/>
      <protection hidden="1"/>
    </xf>
    <xf numFmtId="168" fontId="31" fillId="0" borderId="27" xfId="3" applyNumberFormat="1" applyFont="1" applyBorder="1" applyAlignment="1" applyProtection="1">
      <alignment horizontal="center" vertical="center"/>
      <protection hidden="1"/>
    </xf>
    <xf numFmtId="168" fontId="31" fillId="0" borderId="4" xfId="3" applyNumberFormat="1" applyFont="1" applyBorder="1" applyAlignment="1" applyProtection="1">
      <alignment horizontal="center" vertical="center"/>
      <protection hidden="1"/>
    </xf>
    <xf numFmtId="168" fontId="31" fillId="0" borderId="28" xfId="3" applyNumberFormat="1" applyFont="1" applyBorder="1" applyAlignment="1" applyProtection="1">
      <alignment horizontal="center" vertical="center"/>
      <protection hidden="1"/>
    </xf>
    <xf numFmtId="0" fontId="31" fillId="0" borderId="3" xfId="0" applyFont="1" applyBorder="1" applyAlignment="1" applyProtection="1">
      <alignment horizontal="left" vertical="top" wrapText="1"/>
      <protection hidden="1"/>
    </xf>
    <xf numFmtId="0" fontId="31" fillId="0" borderId="55" xfId="0" applyFont="1" applyBorder="1" applyAlignment="1" applyProtection="1">
      <alignment horizontal="left" vertical="top" wrapText="1"/>
      <protection hidden="1"/>
    </xf>
    <xf numFmtId="9" fontId="31" fillId="0" borderId="10" xfId="2" applyFont="1" applyBorder="1" applyAlignment="1" applyProtection="1">
      <alignment horizontal="center" vertical="center"/>
      <protection hidden="1"/>
    </xf>
    <xf numFmtId="9" fontId="31" fillId="0" borderId="11" xfId="2" applyFont="1" applyBorder="1" applyAlignment="1" applyProtection="1">
      <alignment horizontal="center" vertical="center"/>
      <protection hidden="1"/>
    </xf>
    <xf numFmtId="9" fontId="31" fillId="0" borderId="12" xfId="2" applyFont="1" applyBorder="1" applyAlignment="1" applyProtection="1">
      <alignment horizontal="center" vertical="center"/>
      <protection hidden="1"/>
    </xf>
    <xf numFmtId="9" fontId="31" fillId="0" borderId="13" xfId="2" applyFont="1" applyBorder="1" applyAlignment="1" applyProtection="1">
      <alignment horizontal="center" vertical="center"/>
      <protection hidden="1"/>
    </xf>
    <xf numFmtId="9" fontId="31" fillId="0" borderId="0" xfId="2" applyFont="1" applyAlignment="1" applyProtection="1">
      <alignment horizontal="center" vertical="center"/>
      <protection hidden="1"/>
    </xf>
    <xf numFmtId="9" fontId="31" fillId="0" borderId="14" xfId="2" applyFont="1" applyBorder="1" applyAlignment="1" applyProtection="1">
      <alignment horizontal="center" vertical="center"/>
      <protection hidden="1"/>
    </xf>
    <xf numFmtId="9" fontId="31" fillId="0" borderId="27" xfId="2" applyFont="1" applyBorder="1" applyAlignment="1" applyProtection="1">
      <alignment horizontal="center" vertical="center"/>
      <protection hidden="1"/>
    </xf>
    <xf numFmtId="9" fontId="31" fillId="0" borderId="4" xfId="2" applyFont="1" applyBorder="1" applyAlignment="1" applyProtection="1">
      <alignment horizontal="center" vertical="center"/>
      <protection hidden="1"/>
    </xf>
    <xf numFmtId="9" fontId="31" fillId="0" borderId="28" xfId="2" applyFont="1" applyBorder="1" applyAlignment="1" applyProtection="1">
      <alignment horizontal="center" vertical="center"/>
      <protection hidden="1"/>
    </xf>
    <xf numFmtId="43" fontId="31" fillId="0" borderId="40" xfId="3" applyFont="1" applyBorder="1" applyAlignment="1" applyProtection="1">
      <alignment horizontal="center" vertical="center"/>
      <protection hidden="1"/>
    </xf>
    <xf numFmtId="43" fontId="31" fillId="0" borderId="7" xfId="3" applyFont="1" applyBorder="1" applyAlignment="1" applyProtection="1">
      <alignment horizontal="center" vertical="center"/>
      <protection hidden="1"/>
    </xf>
    <xf numFmtId="43" fontId="31" fillId="0" borderId="9" xfId="3" applyFont="1" applyBorder="1" applyAlignment="1" applyProtection="1">
      <alignment horizontal="center" vertical="center"/>
      <protection hidden="1"/>
    </xf>
    <xf numFmtId="0" fontId="31" fillId="0" borderId="10" xfId="0" applyFont="1" applyBorder="1" applyAlignment="1" applyProtection="1">
      <alignment horizontal="center" vertical="center"/>
      <protection hidden="1"/>
    </xf>
    <xf numFmtId="0" fontId="48" fillId="0" borderId="22" xfId="0" applyFont="1" applyBorder="1" applyAlignment="1" applyProtection="1">
      <alignment horizontal="left" vertical="center" wrapText="1"/>
      <protection hidden="1"/>
    </xf>
    <xf numFmtId="0" fontId="48" fillId="0" borderId="3" xfId="0" applyFont="1" applyBorder="1" applyAlignment="1" applyProtection="1">
      <alignment horizontal="left" vertical="center" wrapText="1"/>
      <protection hidden="1"/>
    </xf>
    <xf numFmtId="0" fontId="48" fillId="0" borderId="25" xfId="0" applyFont="1" applyBorder="1" applyAlignment="1" applyProtection="1">
      <alignment horizontal="left" vertical="center" wrapText="1"/>
      <protection hidden="1"/>
    </xf>
    <xf numFmtId="0" fontId="48" fillId="0" borderId="26" xfId="0" applyFont="1" applyBorder="1" applyAlignment="1" applyProtection="1">
      <alignment horizontal="left" vertical="center" wrapText="1"/>
      <protection hidden="1"/>
    </xf>
    <xf numFmtId="166" fontId="31" fillId="0" borderId="10" xfId="3" applyNumberFormat="1" applyFont="1" applyBorder="1" applyAlignment="1" applyProtection="1">
      <alignment horizontal="center" vertical="center"/>
      <protection hidden="1"/>
    </xf>
    <xf numFmtId="166" fontId="31" fillId="0" borderId="11" xfId="3" applyNumberFormat="1" applyFont="1" applyBorder="1" applyAlignment="1" applyProtection="1">
      <alignment horizontal="center" vertical="center"/>
      <protection hidden="1"/>
    </xf>
    <xf numFmtId="166" fontId="31" fillId="0" borderId="12" xfId="3" applyNumberFormat="1" applyFont="1" applyBorder="1" applyAlignment="1" applyProtection="1">
      <alignment horizontal="center" vertical="center"/>
      <protection hidden="1"/>
    </xf>
    <xf numFmtId="166" fontId="31" fillId="0" borderId="13" xfId="3" applyNumberFormat="1" applyFont="1" applyBorder="1" applyAlignment="1" applyProtection="1">
      <alignment horizontal="center" vertical="center"/>
      <protection hidden="1"/>
    </xf>
    <xf numFmtId="166" fontId="31" fillId="0" borderId="0" xfId="3" applyNumberFormat="1" applyFont="1" applyAlignment="1" applyProtection="1">
      <alignment horizontal="center" vertical="center"/>
      <protection hidden="1"/>
    </xf>
    <xf numFmtId="166" fontId="31" fillId="0" borderId="14" xfId="3" applyNumberFormat="1" applyFont="1" applyBorder="1" applyAlignment="1" applyProtection="1">
      <alignment horizontal="center" vertical="center"/>
      <protection hidden="1"/>
    </xf>
    <xf numFmtId="166" fontId="31" fillId="0" borderId="27" xfId="3" applyNumberFormat="1" applyFont="1" applyBorder="1" applyAlignment="1" applyProtection="1">
      <alignment horizontal="center" vertical="center"/>
      <protection hidden="1"/>
    </xf>
    <xf numFmtId="166" fontId="31" fillId="0" borderId="4" xfId="3" applyNumberFormat="1" applyFont="1" applyBorder="1" applyAlignment="1" applyProtection="1">
      <alignment horizontal="center" vertical="center"/>
      <protection hidden="1"/>
    </xf>
    <xf numFmtId="166" fontId="31" fillId="0" borderId="28" xfId="3" applyNumberFormat="1" applyFont="1" applyBorder="1" applyAlignment="1" applyProtection="1">
      <alignment horizontal="center" vertical="center"/>
      <protection hidden="1"/>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49" fillId="0" borderId="22" xfId="0" applyFont="1" applyBorder="1" applyAlignment="1" applyProtection="1">
      <alignment horizontal="left" vertical="center" wrapText="1"/>
      <protection hidden="1"/>
    </xf>
    <xf numFmtId="0" fontId="49" fillId="0" borderId="3" xfId="0" applyFont="1" applyBorder="1" applyAlignment="1" applyProtection="1">
      <alignment horizontal="left" vertical="center" wrapText="1"/>
      <protection hidden="1"/>
    </xf>
    <xf numFmtId="0" fontId="49" fillId="0" borderId="25" xfId="0" applyFont="1" applyBorder="1" applyAlignment="1" applyProtection="1">
      <alignment horizontal="left" vertical="center" wrapText="1"/>
      <protection hidden="1"/>
    </xf>
    <xf numFmtId="0" fontId="49" fillId="0" borderId="26" xfId="0" applyFont="1" applyBorder="1" applyAlignment="1" applyProtection="1">
      <alignment horizontal="left" vertical="center" wrapText="1"/>
      <protection hidden="1"/>
    </xf>
  </cellXfs>
  <cellStyles count="11">
    <cellStyle name="Hipervínculo" xfId="1" builtinId="8"/>
    <cellStyle name="Millares" xfId="3" builtinId="3"/>
    <cellStyle name="Millares 2" xfId="7" xr:uid="{245C9221-E4C9-403E-A421-DB5389C671ED}"/>
    <cellStyle name="Moneda" xfId="4" builtinId="4"/>
    <cellStyle name="Moneda 2" xfId="8" xr:uid="{2DA9AC51-14B6-4957-B84F-F1129030394B}"/>
    <cellStyle name="Moneda 3" xfId="5" xr:uid="{D6C6377C-21CD-41DA-A578-CB7A9C89FE2E}"/>
    <cellStyle name="Moneda 3 2" xfId="10" xr:uid="{053B1EB1-9BDA-4738-A8C5-DD58150845FE}"/>
    <cellStyle name="Normal" xfId="0" builtinId="0"/>
    <cellStyle name="Normal 2" xfId="6" xr:uid="{2D803DAA-CBD9-4494-978F-F440449FE062}"/>
    <cellStyle name="Porcentaje" xfId="2" builtinId="5"/>
    <cellStyle name="Porcentaje 2" xfId="9" xr:uid="{8966F0D9-3F39-4C3B-9693-37A67CFA3538}"/>
  </cellStyles>
  <dxfs count="93">
    <dxf>
      <font>
        <color rgb="FF9C0006"/>
      </font>
      <fill>
        <patternFill>
          <bgColor rgb="FFFFC7C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bottom"/>
    </dxf>
    <dxf>
      <alignment vertical="bottom"/>
    </dxf>
    <dxf>
      <alignment vertical="bottom"/>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s>
  <tableStyles count="0" defaultTableStyle="TableStyleMedium2" defaultPivotStyle="PivotStyleLight16"/>
  <colors>
    <mruColors>
      <color rgb="FF4472C4"/>
      <color rgb="FF00FFFF"/>
      <color rgb="FF227870"/>
      <color rgb="FF2C9C91"/>
      <color rgb="FF34B5A9"/>
      <color rgb="FF2CE1F4"/>
      <color rgb="FFFFFF99"/>
      <color rgb="FF99FF33"/>
      <color rgb="FFFF66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pivotCacheDefinition" Target="pivotCache/pivotCacheDefinition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pivotCacheDefinition" Target="pivotCache/pivotCacheDefinition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'M1-PA-001'!$B$25</c:f>
              <c:strCache>
                <c:ptCount val="1"/>
                <c:pt idx="0">
                  <c:v>Datos</c:v>
                </c:pt>
              </c:strCache>
            </c:strRef>
          </c:tx>
          <c:spPr>
            <a:solidFill>
              <a:srgbClr val="004586"/>
            </a:solidFill>
            <a:ln w="25400">
              <a:noFill/>
            </a:ln>
          </c:spPr>
          <c:invertIfNegative val="0"/>
          <c:cat>
            <c:strRef>
              <c:f>'M1-PA-001'!$A$26:$A$38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'M1-PA-001'!$B$26:$B$38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formatCode="0.0%">
                  <c:v>0</c:v>
                </c:pt>
              </c:numCache>
            </c:numRef>
          </c:val>
          <c:extLst>
            <c:ext xmlns:c16="http://schemas.microsoft.com/office/drawing/2014/chart" uri="{C3380CC4-5D6E-409C-BE32-E72D297353CC}">
              <c16:uniqueId val="{00000000-BBA4-4158-A6C3-B9F2D9CB594A}"/>
            </c:ext>
          </c:extLst>
        </c:ser>
        <c:ser>
          <c:idx val="1"/>
          <c:order val="1"/>
          <c:tx>
            <c:strRef>
              <c:f>'M1-PA-001'!$C$25</c:f>
              <c:strCache>
                <c:ptCount val="1"/>
                <c:pt idx="0">
                  <c:v>Meta Vigencia</c:v>
                </c:pt>
              </c:strCache>
            </c:strRef>
          </c:tx>
          <c:spPr>
            <a:solidFill>
              <a:srgbClr val="FF420E"/>
            </a:solidFill>
            <a:ln w="25400">
              <a:noFill/>
            </a:ln>
          </c:spPr>
          <c:invertIfNegative val="0"/>
          <c:cat>
            <c:strRef>
              <c:f>'M1-PA-001'!$A$26:$A$38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'M1-PA-001'!$C$26:$C$38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formatCode="0.0%">
                  <c:v>1</c:v>
                </c:pt>
              </c:numCache>
            </c:numRef>
          </c:val>
          <c:extLst>
            <c:ext xmlns:c16="http://schemas.microsoft.com/office/drawing/2014/chart" uri="{C3380CC4-5D6E-409C-BE32-E72D297353CC}">
              <c16:uniqueId val="{00000001-BBA4-4158-A6C3-B9F2D9CB594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'M1-PA-001'!$D$25</c:f>
              <c:strCache>
                <c:ptCount val="1"/>
                <c:pt idx="0">
                  <c:v>Meta - Rango</c:v>
                </c:pt>
              </c:strCache>
            </c:strRef>
          </c:tx>
          <c:spPr>
            <a:ln w="38100">
              <a:solidFill>
                <a:srgbClr val="FFD320"/>
              </a:solidFill>
              <a:prstDash val="solid"/>
            </a:ln>
          </c:spPr>
          <c:marker>
            <c:symbol val="none"/>
          </c:marker>
          <c:cat>
            <c:strRef>
              <c:f>'M1-PA-001'!$A$26:$A$38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'M1-PA-001'!$D$26:$D$38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formatCode="0.0%">
                  <c:v>0.98</c:v>
                </c:pt>
              </c:numCache>
            </c:numRef>
          </c:val>
          <c:smooth val="0"/>
          <c:extLst>
            <c:ext xmlns:c16="http://schemas.microsoft.com/office/drawing/2014/chart" uri="{C3380CC4-5D6E-409C-BE32-E72D297353CC}">
              <c16:uniqueId val="{00000002-BBA4-4158-A6C3-B9F2D9CB594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'M3-PA-008'!$B$25</c:f>
              <c:strCache>
                <c:ptCount val="1"/>
                <c:pt idx="0">
                  <c:v>Datos</c:v>
                </c:pt>
              </c:strCache>
            </c:strRef>
          </c:tx>
          <c:spPr>
            <a:solidFill>
              <a:srgbClr val="004586"/>
            </a:solidFill>
            <a:ln w="25400">
              <a:noFill/>
            </a:ln>
          </c:spPr>
          <c:invertIfNegative val="0"/>
          <c:cat>
            <c:strRef>
              <c:f>'M3-PA-008'!$A$26:$A$38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'M3-PA-008'!$B$26:$B$38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F07-40F6-B7E9-D01CB772C11E}"/>
            </c:ext>
          </c:extLst>
        </c:ser>
        <c:ser>
          <c:idx val="1"/>
          <c:order val="1"/>
          <c:tx>
            <c:strRef>
              <c:f>'M3-PA-008'!$C$25</c:f>
              <c:strCache>
                <c:ptCount val="1"/>
                <c:pt idx="0">
                  <c:v>Meta Vigencia</c:v>
                </c:pt>
              </c:strCache>
            </c:strRef>
          </c:tx>
          <c:spPr>
            <a:solidFill>
              <a:srgbClr val="FF420E"/>
            </a:solidFill>
            <a:ln w="25400">
              <a:noFill/>
            </a:ln>
          </c:spPr>
          <c:invertIfNegative val="0"/>
          <c:cat>
            <c:strRef>
              <c:f>'M3-PA-008'!$A$26:$A$38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'M3-PA-008'!$C$26:$C$38</c:f>
              <c:numCache>
                <c:formatCode>_-* #,##0.0_-;\-* #,##0.0_-;_-* "-"??_-;_-@_-</c:formatCode>
                <c:ptCount val="13"/>
                <c:pt idx="0">
                  <c:v>17</c:v>
                </c:pt>
                <c:pt idx="1">
                  <c:v>17</c:v>
                </c:pt>
                <c:pt idx="2">
                  <c:v>17</c:v>
                </c:pt>
                <c:pt idx="3">
                  <c:v>17</c:v>
                </c:pt>
                <c:pt idx="4">
                  <c:v>17</c:v>
                </c:pt>
                <c:pt idx="5">
                  <c:v>17</c:v>
                </c:pt>
                <c:pt idx="6">
                  <c:v>17</c:v>
                </c:pt>
                <c:pt idx="7">
                  <c:v>17</c:v>
                </c:pt>
                <c:pt idx="8">
                  <c:v>17</c:v>
                </c:pt>
                <c:pt idx="9">
                  <c:v>17</c:v>
                </c:pt>
                <c:pt idx="10">
                  <c:v>17</c:v>
                </c:pt>
                <c:pt idx="11">
                  <c:v>17</c:v>
                </c:pt>
                <c:pt idx="12">
                  <c:v>17</c:v>
                </c:pt>
              </c:numCache>
            </c:numRef>
          </c:val>
          <c:extLst>
            <c:ext xmlns:c16="http://schemas.microsoft.com/office/drawing/2014/chart" uri="{C3380CC4-5D6E-409C-BE32-E72D297353CC}">
              <c16:uniqueId val="{00000001-1F07-40F6-B7E9-D01CB772C11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'M3-PA-008'!$D$25</c:f>
              <c:strCache>
                <c:ptCount val="1"/>
                <c:pt idx="0">
                  <c:v>Meta - Rango</c:v>
                </c:pt>
              </c:strCache>
            </c:strRef>
          </c:tx>
          <c:spPr>
            <a:ln w="38100">
              <a:solidFill>
                <a:srgbClr val="FFD320"/>
              </a:solidFill>
              <a:prstDash val="solid"/>
            </a:ln>
          </c:spPr>
          <c:marker>
            <c:symbol val="none"/>
          </c:marker>
          <c:cat>
            <c:strRef>
              <c:f>'M3-PA-008'!$A$26:$A$38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'M3-PA-008'!$D$26:$D$38</c:f>
              <c:numCache>
                <c:formatCode>_-* #,##0.0_-;\-* #,##0.0_-;_-* "-"??_-;_-@_-</c:formatCode>
                <c:ptCount val="13"/>
                <c:pt idx="0">
                  <c:v>16.66</c:v>
                </c:pt>
                <c:pt idx="1">
                  <c:v>16.66</c:v>
                </c:pt>
                <c:pt idx="2">
                  <c:v>16.66</c:v>
                </c:pt>
                <c:pt idx="3">
                  <c:v>16.66</c:v>
                </c:pt>
                <c:pt idx="4">
                  <c:v>16.66</c:v>
                </c:pt>
                <c:pt idx="5">
                  <c:v>16.66</c:v>
                </c:pt>
                <c:pt idx="6">
                  <c:v>16.66</c:v>
                </c:pt>
                <c:pt idx="7">
                  <c:v>16.66</c:v>
                </c:pt>
                <c:pt idx="8">
                  <c:v>16.66</c:v>
                </c:pt>
                <c:pt idx="9">
                  <c:v>16.66</c:v>
                </c:pt>
                <c:pt idx="10">
                  <c:v>16.66</c:v>
                </c:pt>
                <c:pt idx="11">
                  <c:v>16.66</c:v>
                </c:pt>
                <c:pt idx="12">
                  <c:v>16.66</c:v>
                </c:pt>
              </c:numCache>
            </c:numRef>
          </c:val>
          <c:smooth val="0"/>
          <c:extLst>
            <c:ext xmlns:c16="http://schemas.microsoft.com/office/drawing/2014/chart" uri="{C3380CC4-5D6E-409C-BE32-E72D297353CC}">
              <c16:uniqueId val="{00000002-1F07-40F6-B7E9-D01CB772C11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 val="autoZero"/>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'A6-PA-001'!$B$25</c:f>
              <c:strCache>
                <c:ptCount val="1"/>
                <c:pt idx="0">
                  <c:v>Datos</c:v>
                </c:pt>
              </c:strCache>
            </c:strRef>
          </c:tx>
          <c:spPr>
            <a:solidFill>
              <a:srgbClr val="004586"/>
            </a:solidFill>
            <a:ln w="25400">
              <a:noFill/>
            </a:ln>
          </c:spPr>
          <c:invertIfNegative val="0"/>
          <c:cat>
            <c:strRef>
              <c:f>'A6-PA-001'!$A$26:$A$38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7AB-4EB7-A42B-491C1D7BCBDA}"/>
            </c:ext>
          </c:extLst>
        </c:ser>
        <c:ser>
          <c:idx val="1"/>
          <c:order val="1"/>
          <c:tx>
            <c:strRef>
              <c:f>'A6-PA-001'!$C$25</c:f>
              <c:strCache>
                <c:ptCount val="1"/>
                <c:pt idx="0">
                  <c:v>Meta Vigencia</c:v>
                </c:pt>
              </c:strCache>
            </c:strRef>
          </c:tx>
          <c:spPr>
            <a:solidFill>
              <a:srgbClr val="FF420E"/>
            </a:solidFill>
            <a:ln w="25400">
              <a:noFill/>
            </a:ln>
          </c:spPr>
          <c:invertIfNegative val="0"/>
          <c:cat>
            <c:strRef>
              <c:f>'A6-PA-001'!$A$26:$A$38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37AB-4EB7-A42B-491C1D7BCB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'A6-PA-001'!$D$25</c:f>
              <c:strCache>
                <c:ptCount val="1"/>
                <c:pt idx="0">
                  <c:v>Meta - Rango</c:v>
                </c:pt>
              </c:strCache>
            </c:strRef>
          </c:tx>
          <c:spPr>
            <a:ln w="38100">
              <a:solidFill>
                <a:srgbClr val="FFD320"/>
              </a:solidFill>
              <a:prstDash val="solid"/>
            </a:ln>
          </c:spPr>
          <c:marker>
            <c:symbol val="none"/>
          </c:marker>
          <c:cat>
            <c:strRef>
              <c:f>'A6-PA-001'!$A$26:$A$38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37AB-4EB7-A42B-491C1D7BCB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'A6-PA-002'!$B$25</c:f>
              <c:strCache>
                <c:ptCount val="1"/>
                <c:pt idx="0">
                  <c:v>Datos</c:v>
                </c:pt>
              </c:strCache>
            </c:strRef>
          </c:tx>
          <c:spPr>
            <a:solidFill>
              <a:srgbClr val="004586"/>
            </a:solidFill>
            <a:ln w="25400">
              <a:noFill/>
            </a:ln>
          </c:spPr>
          <c:invertIfNegative val="0"/>
          <c:cat>
            <c:strRef>
              <c:f>'A6-PA-002'!$A$26:$A$38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835-4C35-98CE-9F72D29A158B}"/>
            </c:ext>
          </c:extLst>
        </c:ser>
        <c:ser>
          <c:idx val="1"/>
          <c:order val="1"/>
          <c:tx>
            <c:strRef>
              <c:f>'A6-PA-002'!$C$25</c:f>
              <c:strCache>
                <c:ptCount val="1"/>
                <c:pt idx="0">
                  <c:v>Meta Vigencia</c:v>
                </c:pt>
              </c:strCache>
            </c:strRef>
          </c:tx>
          <c:spPr>
            <a:solidFill>
              <a:srgbClr val="FF420E"/>
            </a:solidFill>
            <a:ln w="25400">
              <a:noFill/>
            </a:ln>
          </c:spPr>
          <c:invertIfNegative val="0"/>
          <c:cat>
            <c:strRef>
              <c:f>'A6-PA-002'!$A$26:$A$38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835-4C35-98CE-9F72D29A158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'A6-PA-002'!$D$25</c:f>
              <c:strCache>
                <c:ptCount val="1"/>
                <c:pt idx="0">
                  <c:v>Meta - Rango</c:v>
                </c:pt>
              </c:strCache>
            </c:strRef>
          </c:tx>
          <c:spPr>
            <a:ln w="38100">
              <a:solidFill>
                <a:srgbClr val="FFD320"/>
              </a:solidFill>
              <a:prstDash val="solid"/>
            </a:ln>
          </c:spPr>
          <c:marker>
            <c:symbol val="none"/>
          </c:marker>
          <c:cat>
            <c:strRef>
              <c:f>'A6-PA-002'!$A$26:$A$38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835-4C35-98CE-9F72D29A158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'E4-PA-004'!$B$25</c:f>
              <c:strCache>
                <c:ptCount val="1"/>
                <c:pt idx="0">
                  <c:v>Datos</c:v>
                </c:pt>
              </c:strCache>
            </c:strRef>
          </c:tx>
          <c:spPr>
            <a:solidFill>
              <a:srgbClr val="004586"/>
            </a:solidFill>
            <a:ln w="25400">
              <a:noFill/>
            </a:ln>
          </c:spPr>
          <c:invertIfNegative val="0"/>
          <c:cat>
            <c:strRef>
              <c:f>'E4-PA-004'!$A$26:$A$38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'E4-PA-004'!$B$26:$B$38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1DA-4D99-A177-32B35EBC9168}"/>
            </c:ext>
          </c:extLst>
        </c:ser>
        <c:ser>
          <c:idx val="1"/>
          <c:order val="1"/>
          <c:tx>
            <c:strRef>
              <c:f>'E4-PA-004'!$C$25</c:f>
              <c:strCache>
                <c:ptCount val="1"/>
                <c:pt idx="0">
                  <c:v>Meta Vigencia</c:v>
                </c:pt>
              </c:strCache>
            </c:strRef>
          </c:tx>
          <c:spPr>
            <a:solidFill>
              <a:srgbClr val="FF420E"/>
            </a:solidFill>
            <a:ln w="25400">
              <a:noFill/>
            </a:ln>
          </c:spPr>
          <c:invertIfNegative val="0"/>
          <c:cat>
            <c:strRef>
              <c:f>'E4-PA-004'!$A$26:$A$38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21DA-4D99-A177-32B35EBC916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'E4-PA-004'!$D$25</c:f>
              <c:strCache>
                <c:ptCount val="1"/>
                <c:pt idx="0">
                  <c:v>Meta - Rango</c:v>
                </c:pt>
              </c:strCache>
            </c:strRef>
          </c:tx>
          <c:spPr>
            <a:ln w="38100">
              <a:solidFill>
                <a:srgbClr val="FFD320"/>
              </a:solidFill>
              <a:prstDash val="solid"/>
            </a:ln>
          </c:spPr>
          <c:marker>
            <c:symbol val="none"/>
          </c:marker>
          <c:cat>
            <c:strRef>
              <c:f>'E4-PA-004'!$A$26:$A$38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21DA-4D99-A177-32B35EBC916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'E4-PA-005'!$B$25</c:f>
              <c:strCache>
                <c:ptCount val="1"/>
                <c:pt idx="0">
                  <c:v>Datos</c:v>
                </c:pt>
              </c:strCache>
            </c:strRef>
          </c:tx>
          <c:spPr>
            <a:solidFill>
              <a:srgbClr val="004586"/>
            </a:solidFill>
            <a:ln w="25400">
              <a:noFill/>
            </a:ln>
          </c:spPr>
          <c:invertIfNegative val="0"/>
          <c:cat>
            <c:strRef>
              <c:f>'E4-PA-005'!$A$26:$A$38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'E4-PA-005'!$B$26:$B$38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95D-4129-AABB-DE1035B2C764}"/>
            </c:ext>
          </c:extLst>
        </c:ser>
        <c:ser>
          <c:idx val="1"/>
          <c:order val="1"/>
          <c:tx>
            <c:strRef>
              <c:f>'E4-PA-005'!$C$25</c:f>
              <c:strCache>
                <c:ptCount val="1"/>
                <c:pt idx="0">
                  <c:v>Meta Vigencia</c:v>
                </c:pt>
              </c:strCache>
            </c:strRef>
          </c:tx>
          <c:spPr>
            <a:solidFill>
              <a:srgbClr val="FF420E"/>
            </a:solidFill>
            <a:ln w="25400">
              <a:noFill/>
            </a:ln>
          </c:spPr>
          <c:invertIfNegative val="0"/>
          <c:cat>
            <c:strRef>
              <c:f>'E4-PA-005'!$A$26:$A$38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95D-4129-AABB-DE1035B2C76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'E4-PA-005'!$D$25</c:f>
              <c:strCache>
                <c:ptCount val="1"/>
                <c:pt idx="0">
                  <c:v>Meta - Rango</c:v>
                </c:pt>
              </c:strCache>
            </c:strRef>
          </c:tx>
          <c:spPr>
            <a:ln w="38100">
              <a:solidFill>
                <a:srgbClr val="FFD320"/>
              </a:solidFill>
              <a:prstDash val="solid"/>
            </a:ln>
          </c:spPr>
          <c:marker>
            <c:symbol val="none"/>
          </c:marker>
          <c:cat>
            <c:strRef>
              <c:f>'E4-PA-005'!$A$26:$A$38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95D-4129-AABB-DE1035B2C76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'A6-PA-005'!$B$25</c:f>
              <c:strCache>
                <c:ptCount val="1"/>
                <c:pt idx="0">
                  <c:v>Datos</c:v>
                </c:pt>
              </c:strCache>
            </c:strRef>
          </c:tx>
          <c:spPr>
            <a:solidFill>
              <a:srgbClr val="004586"/>
            </a:solidFill>
            <a:ln w="25400">
              <a:noFill/>
            </a:ln>
          </c:spPr>
          <c:invertIfNegative val="0"/>
          <c:cat>
            <c:strRef>
              <c:f>'A6-PA-005'!$A$26:$A$38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'A6-PA-005'!$B$26:$B$38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3FA-40E9-B80F-3FA5645B8C04}"/>
            </c:ext>
          </c:extLst>
        </c:ser>
        <c:ser>
          <c:idx val="1"/>
          <c:order val="1"/>
          <c:tx>
            <c:strRef>
              <c:f>'A6-PA-005'!$C$25</c:f>
              <c:strCache>
                <c:ptCount val="1"/>
                <c:pt idx="0">
                  <c:v>Meta Vigencia</c:v>
                </c:pt>
              </c:strCache>
            </c:strRef>
          </c:tx>
          <c:spPr>
            <a:solidFill>
              <a:srgbClr val="FF420E"/>
            </a:solidFill>
            <a:ln w="25400">
              <a:noFill/>
            </a:ln>
          </c:spPr>
          <c:invertIfNegative val="0"/>
          <c:cat>
            <c:strRef>
              <c:f>'A6-PA-005'!$A$26:$A$38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3FA-40E9-B80F-3FA5645B8C0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'A6-PA-005'!$D$25</c:f>
              <c:strCache>
                <c:ptCount val="1"/>
                <c:pt idx="0">
                  <c:v>Meta - Rango</c:v>
                </c:pt>
              </c:strCache>
            </c:strRef>
          </c:tx>
          <c:spPr>
            <a:ln w="38100">
              <a:solidFill>
                <a:srgbClr val="FFD320"/>
              </a:solidFill>
              <a:prstDash val="solid"/>
            </a:ln>
          </c:spPr>
          <c:marker>
            <c:symbol val="none"/>
          </c:marker>
          <c:cat>
            <c:strRef>
              <c:f>'A6-PA-005'!$A$26:$A$38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3FA-40E9-B80F-3FA5645B8C0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'E4-PA-006'!$B$25</c:f>
              <c:strCache>
                <c:ptCount val="1"/>
                <c:pt idx="0">
                  <c:v>Datos</c:v>
                </c:pt>
              </c:strCache>
            </c:strRef>
          </c:tx>
          <c:spPr>
            <a:solidFill>
              <a:srgbClr val="004586"/>
            </a:solidFill>
            <a:ln w="25400">
              <a:noFill/>
            </a:ln>
          </c:spPr>
          <c:invertIfNegative val="0"/>
          <c:cat>
            <c:strRef>
              <c:f>'E4-PA-006'!$A$26:$A$38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'E4-PA-006'!$B$26:$B$38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9A5-459F-A818-3AF89F490AC2}"/>
            </c:ext>
          </c:extLst>
        </c:ser>
        <c:ser>
          <c:idx val="1"/>
          <c:order val="1"/>
          <c:tx>
            <c:strRef>
              <c:f>'E4-PA-006'!$C$25</c:f>
              <c:strCache>
                <c:ptCount val="1"/>
                <c:pt idx="0">
                  <c:v>Meta Vigencia</c:v>
                </c:pt>
              </c:strCache>
            </c:strRef>
          </c:tx>
          <c:spPr>
            <a:solidFill>
              <a:srgbClr val="FF420E"/>
            </a:solidFill>
            <a:ln w="25400">
              <a:noFill/>
            </a:ln>
          </c:spPr>
          <c:invertIfNegative val="0"/>
          <c:cat>
            <c:strRef>
              <c:f>'E4-PA-006'!$A$26:$A$38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89A5-459F-A818-3AF89F490AC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'E4-PA-006'!$D$25</c:f>
              <c:strCache>
                <c:ptCount val="1"/>
                <c:pt idx="0">
                  <c:v>Meta - Rango</c:v>
                </c:pt>
              </c:strCache>
            </c:strRef>
          </c:tx>
          <c:spPr>
            <a:ln w="38100">
              <a:solidFill>
                <a:srgbClr val="FFD320"/>
              </a:solidFill>
              <a:prstDash val="solid"/>
            </a:ln>
          </c:spPr>
          <c:marker>
            <c:symbol val="none"/>
          </c:marker>
          <c:cat>
            <c:strRef>
              <c:f>'E4-PA-006'!$A$26:$A$38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89A5-459F-A818-3AF89F490AC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'E4-PA-007'!$B$25</c:f>
              <c:strCache>
                <c:ptCount val="1"/>
                <c:pt idx="0">
                  <c:v>Datos</c:v>
                </c:pt>
              </c:strCache>
            </c:strRef>
          </c:tx>
          <c:spPr>
            <a:solidFill>
              <a:srgbClr val="004586"/>
            </a:solidFill>
            <a:ln w="25400">
              <a:noFill/>
            </a:ln>
          </c:spPr>
          <c:invertIfNegative val="0"/>
          <c:cat>
            <c:strRef>
              <c:f>'E4-PA-007'!$A$26:$A$38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'E4-PA-007'!$B$26:$B$38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FB2-4EA3-9CF4-F1E233ACEB60}"/>
            </c:ext>
          </c:extLst>
        </c:ser>
        <c:ser>
          <c:idx val="1"/>
          <c:order val="1"/>
          <c:tx>
            <c:strRef>
              <c:f>'E4-PA-007'!$C$25</c:f>
              <c:strCache>
                <c:ptCount val="1"/>
                <c:pt idx="0">
                  <c:v>Meta Vigencia</c:v>
                </c:pt>
              </c:strCache>
            </c:strRef>
          </c:tx>
          <c:spPr>
            <a:solidFill>
              <a:srgbClr val="FF420E"/>
            </a:solidFill>
            <a:ln w="25400">
              <a:noFill/>
            </a:ln>
          </c:spPr>
          <c:invertIfNegative val="0"/>
          <c:cat>
            <c:strRef>
              <c:f>'E4-PA-007'!$A$26:$A$38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FB2-4EA3-9CF4-F1E233ACEB6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'E4-PA-007'!$D$25</c:f>
              <c:strCache>
                <c:ptCount val="1"/>
                <c:pt idx="0">
                  <c:v>Meta - Rango</c:v>
                </c:pt>
              </c:strCache>
            </c:strRef>
          </c:tx>
          <c:spPr>
            <a:ln w="38100">
              <a:solidFill>
                <a:srgbClr val="FFD320"/>
              </a:solidFill>
              <a:prstDash val="solid"/>
            </a:ln>
          </c:spPr>
          <c:marker>
            <c:symbol val="none"/>
          </c:marker>
          <c:cat>
            <c:strRef>
              <c:f>'E4-PA-007'!$A$26:$A$38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FB2-4EA3-9CF4-F1E233ACEB6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'A6-PA-008'!$B$25</c:f>
              <c:strCache>
                <c:ptCount val="1"/>
                <c:pt idx="0">
                  <c:v>Datos</c:v>
                </c:pt>
              </c:strCache>
            </c:strRef>
          </c:tx>
          <c:spPr>
            <a:solidFill>
              <a:srgbClr val="004586"/>
            </a:solidFill>
            <a:ln w="25400">
              <a:noFill/>
            </a:ln>
          </c:spPr>
          <c:invertIfNegative val="0"/>
          <c:cat>
            <c:strRef>
              <c:f>'A6-PA-008'!$A$26:$A$38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'A6-PA-008'!$B$26:$B$38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E8B-4186-AD93-04C585D6749D}"/>
            </c:ext>
          </c:extLst>
        </c:ser>
        <c:ser>
          <c:idx val="1"/>
          <c:order val="1"/>
          <c:tx>
            <c:strRef>
              <c:f>'A6-PA-008'!$C$25</c:f>
              <c:strCache>
                <c:ptCount val="1"/>
                <c:pt idx="0">
                  <c:v>Meta Vigencia</c:v>
                </c:pt>
              </c:strCache>
            </c:strRef>
          </c:tx>
          <c:spPr>
            <a:solidFill>
              <a:srgbClr val="FF420E"/>
            </a:solidFill>
            <a:ln w="25400">
              <a:noFill/>
            </a:ln>
          </c:spPr>
          <c:invertIfNegative val="0"/>
          <c:cat>
            <c:strRef>
              <c:f>'A6-PA-008'!$A$26:$A$38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DE8B-4186-AD93-04C585D6749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'A6-PA-008'!$D$25</c:f>
              <c:strCache>
                <c:ptCount val="1"/>
                <c:pt idx="0">
                  <c:v>Meta - Rango</c:v>
                </c:pt>
              </c:strCache>
            </c:strRef>
          </c:tx>
          <c:spPr>
            <a:ln w="38100">
              <a:solidFill>
                <a:srgbClr val="FFD320"/>
              </a:solidFill>
              <a:prstDash val="solid"/>
            </a:ln>
          </c:spPr>
          <c:marker>
            <c:symbol val="none"/>
          </c:marker>
          <c:cat>
            <c:strRef>
              <c:f>'A6-PA-008'!$A$26:$A$38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'A6-PA-008'!$D$26:$D$38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DE8B-4186-AD93-04C585D6749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'E4-PA-008'!$B$25</c:f>
              <c:strCache>
                <c:ptCount val="1"/>
                <c:pt idx="0">
                  <c:v>Datos</c:v>
                </c:pt>
              </c:strCache>
            </c:strRef>
          </c:tx>
          <c:spPr>
            <a:solidFill>
              <a:srgbClr val="004586"/>
            </a:solidFill>
            <a:ln w="25400">
              <a:noFill/>
            </a:ln>
          </c:spPr>
          <c:invertIfNegative val="0"/>
          <c:cat>
            <c:strRef>
              <c:f>'E4-PA-008'!$A$26:$A$38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'E4-PA-008'!$B$26:$B$38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E36-4B40-B581-C68DD3080D7A}"/>
            </c:ext>
          </c:extLst>
        </c:ser>
        <c:ser>
          <c:idx val="1"/>
          <c:order val="1"/>
          <c:tx>
            <c:strRef>
              <c:f>'E4-PA-008'!$C$25</c:f>
              <c:strCache>
                <c:ptCount val="1"/>
                <c:pt idx="0">
                  <c:v>Meta Vigencia</c:v>
                </c:pt>
              </c:strCache>
            </c:strRef>
          </c:tx>
          <c:spPr>
            <a:solidFill>
              <a:srgbClr val="FF420E"/>
            </a:solidFill>
            <a:ln w="25400">
              <a:noFill/>
            </a:ln>
          </c:spPr>
          <c:invertIfNegative val="0"/>
          <c:cat>
            <c:strRef>
              <c:f>'E4-PA-008'!$A$26:$A$38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E36-4B40-B581-C68DD3080D7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'E4-PA-008'!$D$25</c:f>
              <c:strCache>
                <c:ptCount val="1"/>
                <c:pt idx="0">
                  <c:v>Meta - Rango</c:v>
                </c:pt>
              </c:strCache>
            </c:strRef>
          </c:tx>
          <c:spPr>
            <a:ln w="38100">
              <a:solidFill>
                <a:srgbClr val="FFD320"/>
              </a:solidFill>
              <a:prstDash val="solid"/>
            </a:ln>
          </c:spPr>
          <c:marker>
            <c:symbol val="none"/>
          </c:marker>
          <c:cat>
            <c:strRef>
              <c:f>'E4-PA-008'!$A$26:$A$38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E36-4B40-B581-C68DD3080D7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'A3-PA-001'!$B$25</c:f>
              <c:strCache>
                <c:ptCount val="1"/>
                <c:pt idx="0">
                  <c:v>Datos</c:v>
                </c:pt>
              </c:strCache>
            </c:strRef>
          </c:tx>
          <c:spPr>
            <a:solidFill>
              <a:srgbClr val="004586"/>
            </a:solidFill>
            <a:ln w="25400">
              <a:noFill/>
            </a:ln>
          </c:spPr>
          <c:invertIfNegative val="0"/>
          <c:cat>
            <c:strRef>
              <c:f>'A3-PA-001'!$A$26:$A$38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'A3-PA-001'!$B$26:$B$38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6E9-48A2-AC4C-FF5122866C3D}"/>
            </c:ext>
          </c:extLst>
        </c:ser>
        <c:ser>
          <c:idx val="1"/>
          <c:order val="1"/>
          <c:tx>
            <c:strRef>
              <c:f>'A3-PA-001'!$C$25</c:f>
              <c:strCache>
                <c:ptCount val="1"/>
                <c:pt idx="0">
                  <c:v>Meta Vigencia</c:v>
                </c:pt>
              </c:strCache>
            </c:strRef>
          </c:tx>
          <c:spPr>
            <a:solidFill>
              <a:srgbClr val="FF420E"/>
            </a:solidFill>
            <a:ln w="25400">
              <a:noFill/>
            </a:ln>
          </c:spPr>
          <c:invertIfNegative val="0"/>
          <c:cat>
            <c:strRef>
              <c:f>'A3-PA-001'!$A$26:$A$38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'A3-PA-001'!$C$26:$C$38</c:f>
              <c:numCache>
                <c:formatCode>_-* #,##0.0_-;\-* #,##0.0_-;_-* "-"??_-;_-@_-</c:formatCode>
                <c:ptCount val="13"/>
                <c:pt idx="0">
                  <c:v>16</c:v>
                </c:pt>
                <c:pt idx="1">
                  <c:v>16</c:v>
                </c:pt>
                <c:pt idx="2">
                  <c:v>16</c:v>
                </c:pt>
                <c:pt idx="3">
                  <c:v>16</c:v>
                </c:pt>
                <c:pt idx="4">
                  <c:v>16</c:v>
                </c:pt>
                <c:pt idx="5">
                  <c:v>16</c:v>
                </c:pt>
                <c:pt idx="6">
                  <c:v>16</c:v>
                </c:pt>
                <c:pt idx="7">
                  <c:v>16</c:v>
                </c:pt>
                <c:pt idx="8">
                  <c:v>16</c:v>
                </c:pt>
                <c:pt idx="9">
                  <c:v>16</c:v>
                </c:pt>
                <c:pt idx="10">
                  <c:v>16</c:v>
                </c:pt>
                <c:pt idx="11">
                  <c:v>16</c:v>
                </c:pt>
                <c:pt idx="12">
                  <c:v>16</c:v>
                </c:pt>
              </c:numCache>
            </c:numRef>
          </c:val>
          <c:extLst>
            <c:ext xmlns:c16="http://schemas.microsoft.com/office/drawing/2014/chart" uri="{C3380CC4-5D6E-409C-BE32-E72D297353CC}">
              <c16:uniqueId val="{00000001-46E9-48A2-AC4C-FF5122866C3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'A3-PA-001'!$D$25</c:f>
              <c:strCache>
                <c:ptCount val="1"/>
                <c:pt idx="0">
                  <c:v>Meta - Rango</c:v>
                </c:pt>
              </c:strCache>
            </c:strRef>
          </c:tx>
          <c:spPr>
            <a:ln w="38100">
              <a:solidFill>
                <a:srgbClr val="FFD320"/>
              </a:solidFill>
              <a:prstDash val="solid"/>
            </a:ln>
          </c:spPr>
          <c:marker>
            <c:symbol val="none"/>
          </c:marker>
          <c:cat>
            <c:strRef>
              <c:f>'A3-PA-001'!$A$26:$A$38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'A3-PA-001'!$D$26:$D$38</c:f>
              <c:numCache>
                <c:formatCode>_-* #,##0.0_-;\-* #,##0.0_-;_-* "-"??_-;_-@_-</c:formatCode>
                <c:ptCount val="13"/>
                <c:pt idx="0">
                  <c:v>15.68</c:v>
                </c:pt>
                <c:pt idx="1">
                  <c:v>15.68</c:v>
                </c:pt>
                <c:pt idx="2">
                  <c:v>15.68</c:v>
                </c:pt>
                <c:pt idx="3">
                  <c:v>15.68</c:v>
                </c:pt>
                <c:pt idx="4">
                  <c:v>15.68</c:v>
                </c:pt>
                <c:pt idx="5">
                  <c:v>15.68</c:v>
                </c:pt>
                <c:pt idx="6">
                  <c:v>15.68</c:v>
                </c:pt>
                <c:pt idx="7">
                  <c:v>15.68</c:v>
                </c:pt>
                <c:pt idx="8">
                  <c:v>15.68</c:v>
                </c:pt>
                <c:pt idx="9">
                  <c:v>15.68</c:v>
                </c:pt>
                <c:pt idx="10">
                  <c:v>15.68</c:v>
                </c:pt>
                <c:pt idx="11">
                  <c:v>15.68</c:v>
                </c:pt>
                <c:pt idx="12">
                  <c:v>15.68</c:v>
                </c:pt>
              </c:numCache>
            </c:numRef>
          </c:val>
          <c:smooth val="0"/>
          <c:extLst>
            <c:ext xmlns:c16="http://schemas.microsoft.com/office/drawing/2014/chart" uri="{C3380CC4-5D6E-409C-BE32-E72D297353CC}">
              <c16:uniqueId val="{00000002-46E9-48A2-AC4C-FF5122866C3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'M3-PA-009'!$B$25</c:f>
              <c:strCache>
                <c:ptCount val="1"/>
                <c:pt idx="0">
                  <c:v>Datos</c:v>
                </c:pt>
              </c:strCache>
            </c:strRef>
          </c:tx>
          <c:spPr>
            <a:solidFill>
              <a:srgbClr val="004586"/>
            </a:solidFill>
            <a:ln w="25400">
              <a:noFill/>
            </a:ln>
          </c:spPr>
          <c:invertIfNegative val="0"/>
          <c:cat>
            <c:strRef>
              <c:f>'M3-PA-009'!$A$26:$A$38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'M3-PA-009'!$B$26:$B$38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B0-4FB1-B024-00565D68E748}"/>
            </c:ext>
          </c:extLst>
        </c:ser>
        <c:ser>
          <c:idx val="1"/>
          <c:order val="1"/>
          <c:tx>
            <c:strRef>
              <c:f>'M3-PA-009'!$C$25</c:f>
              <c:strCache>
                <c:ptCount val="1"/>
                <c:pt idx="0">
                  <c:v>Meta Vigencia</c:v>
                </c:pt>
              </c:strCache>
            </c:strRef>
          </c:tx>
          <c:spPr>
            <a:solidFill>
              <a:srgbClr val="FF420E"/>
            </a:solidFill>
            <a:ln w="25400">
              <a:noFill/>
            </a:ln>
          </c:spPr>
          <c:invertIfNegative val="0"/>
          <c:cat>
            <c:strRef>
              <c:f>'M3-PA-009'!$A$26:$A$38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'M3-PA-009'!$C$26:$C$38</c:f>
              <c:numCache>
                <c:formatCode>_-* #,##0.0_-;\-* #,##0.0_-;_-* "-"??_-;_-@_-</c:formatCode>
                <c:ptCount val="13"/>
                <c:pt idx="0">
                  <c:v>27</c:v>
                </c:pt>
                <c:pt idx="1">
                  <c:v>27</c:v>
                </c:pt>
                <c:pt idx="2">
                  <c:v>27</c:v>
                </c:pt>
                <c:pt idx="3">
                  <c:v>27</c:v>
                </c:pt>
                <c:pt idx="4">
                  <c:v>27</c:v>
                </c:pt>
                <c:pt idx="5">
                  <c:v>27</c:v>
                </c:pt>
                <c:pt idx="6">
                  <c:v>27</c:v>
                </c:pt>
                <c:pt idx="7">
                  <c:v>27</c:v>
                </c:pt>
                <c:pt idx="8">
                  <c:v>27</c:v>
                </c:pt>
                <c:pt idx="9">
                  <c:v>27</c:v>
                </c:pt>
                <c:pt idx="10">
                  <c:v>27</c:v>
                </c:pt>
                <c:pt idx="11">
                  <c:v>27</c:v>
                </c:pt>
                <c:pt idx="12">
                  <c:v>27</c:v>
                </c:pt>
              </c:numCache>
            </c:numRef>
          </c:val>
          <c:extLst>
            <c:ext xmlns:c16="http://schemas.microsoft.com/office/drawing/2014/chart" uri="{C3380CC4-5D6E-409C-BE32-E72D297353CC}">
              <c16:uniqueId val="{00000001-0CB0-4FB1-B024-00565D68E74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'M3-PA-009'!$D$25</c:f>
              <c:strCache>
                <c:ptCount val="1"/>
                <c:pt idx="0">
                  <c:v>Meta - Rango</c:v>
                </c:pt>
              </c:strCache>
            </c:strRef>
          </c:tx>
          <c:spPr>
            <a:ln w="38100">
              <a:solidFill>
                <a:srgbClr val="FFD320"/>
              </a:solidFill>
              <a:prstDash val="solid"/>
            </a:ln>
          </c:spPr>
          <c:marker>
            <c:symbol val="none"/>
          </c:marker>
          <c:cat>
            <c:strRef>
              <c:f>'M3-PA-009'!$A$26:$A$38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'M3-PA-009'!$D$26:$D$38</c:f>
              <c:numCache>
                <c:formatCode>_-* #,##0.0_-;\-* #,##0.0_-;_-* "-"??_-;_-@_-</c:formatCode>
                <c:ptCount val="13"/>
                <c:pt idx="0">
                  <c:v>26.46</c:v>
                </c:pt>
                <c:pt idx="1">
                  <c:v>26.46</c:v>
                </c:pt>
                <c:pt idx="2">
                  <c:v>26.46</c:v>
                </c:pt>
                <c:pt idx="3">
                  <c:v>26.46</c:v>
                </c:pt>
                <c:pt idx="4">
                  <c:v>26.46</c:v>
                </c:pt>
                <c:pt idx="5">
                  <c:v>26.46</c:v>
                </c:pt>
                <c:pt idx="6">
                  <c:v>26.46</c:v>
                </c:pt>
                <c:pt idx="7">
                  <c:v>26.46</c:v>
                </c:pt>
                <c:pt idx="8">
                  <c:v>26.46</c:v>
                </c:pt>
                <c:pt idx="9">
                  <c:v>26.46</c:v>
                </c:pt>
                <c:pt idx="10">
                  <c:v>26.46</c:v>
                </c:pt>
                <c:pt idx="11">
                  <c:v>26.46</c:v>
                </c:pt>
                <c:pt idx="12">
                  <c:v>26.46</c:v>
                </c:pt>
              </c:numCache>
            </c:numRef>
          </c:val>
          <c:smooth val="0"/>
          <c:extLst>
            <c:ext xmlns:c16="http://schemas.microsoft.com/office/drawing/2014/chart" uri="{C3380CC4-5D6E-409C-BE32-E72D297353CC}">
              <c16:uniqueId val="{00000002-0CB0-4FB1-B024-00565D68E74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max val="550"/>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'A3-PA-002'!$B$25</c:f>
              <c:strCache>
                <c:ptCount val="1"/>
                <c:pt idx="0">
                  <c:v>Datos</c:v>
                </c:pt>
              </c:strCache>
            </c:strRef>
          </c:tx>
          <c:spPr>
            <a:solidFill>
              <a:srgbClr val="004586"/>
            </a:solidFill>
            <a:ln w="25400">
              <a:noFill/>
            </a:ln>
          </c:spPr>
          <c:invertIfNegative val="0"/>
          <c:cat>
            <c:strRef>
              <c:f>'A3-PA-002'!$A$26:$A$38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'A3-PA-002'!$B$26:$B$38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3D2-4DA2-AFFE-003D94B41118}"/>
            </c:ext>
          </c:extLst>
        </c:ser>
        <c:ser>
          <c:idx val="1"/>
          <c:order val="1"/>
          <c:tx>
            <c:strRef>
              <c:f>'A3-PA-002'!$C$25</c:f>
              <c:strCache>
                <c:ptCount val="1"/>
                <c:pt idx="0">
                  <c:v>Meta Vigencia</c:v>
                </c:pt>
              </c:strCache>
            </c:strRef>
          </c:tx>
          <c:spPr>
            <a:solidFill>
              <a:srgbClr val="FF420E"/>
            </a:solidFill>
            <a:ln w="25400">
              <a:noFill/>
            </a:ln>
          </c:spPr>
          <c:invertIfNegative val="0"/>
          <c:cat>
            <c:strRef>
              <c:f>'A3-PA-002'!$A$26:$A$38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'A3-PA-002'!$C$26:$C$38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83D2-4DA2-AFFE-003D94B4111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'A3-PA-002'!$D$25</c:f>
              <c:strCache>
                <c:ptCount val="1"/>
                <c:pt idx="0">
                  <c:v>Meta - Rango</c:v>
                </c:pt>
              </c:strCache>
            </c:strRef>
          </c:tx>
          <c:spPr>
            <a:ln w="38100">
              <a:solidFill>
                <a:srgbClr val="FFD320"/>
              </a:solidFill>
              <a:prstDash val="solid"/>
            </a:ln>
          </c:spPr>
          <c:marker>
            <c:symbol val="none"/>
          </c:marker>
          <c:cat>
            <c:strRef>
              <c:f>'A3-PA-002'!$A$26:$A$38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'A3-PA-002'!$D$26:$D$38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83D2-4DA2-AFFE-003D94B4111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'A1-PA-001'!$B$25</c:f>
              <c:strCache>
                <c:ptCount val="1"/>
                <c:pt idx="0">
                  <c:v>Datos</c:v>
                </c:pt>
              </c:strCache>
            </c:strRef>
          </c:tx>
          <c:spPr>
            <a:solidFill>
              <a:srgbClr val="004586"/>
            </a:solidFill>
            <a:ln w="25400">
              <a:noFill/>
            </a:ln>
          </c:spPr>
          <c:invertIfNegative val="0"/>
          <c:cat>
            <c:strRef>
              <c:f>'A1-PA-001'!$A$26:$A$38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E7D-431D-B63C-BDAE3BB49891}"/>
            </c:ext>
          </c:extLst>
        </c:ser>
        <c:ser>
          <c:idx val="1"/>
          <c:order val="1"/>
          <c:tx>
            <c:strRef>
              <c:f>'A1-PA-001'!$C$25</c:f>
              <c:strCache>
                <c:ptCount val="1"/>
                <c:pt idx="0">
                  <c:v>Meta Vigencia</c:v>
                </c:pt>
              </c:strCache>
            </c:strRef>
          </c:tx>
          <c:spPr>
            <a:solidFill>
              <a:srgbClr val="FF420E"/>
            </a:solidFill>
            <a:ln w="25400">
              <a:noFill/>
            </a:ln>
          </c:spPr>
          <c:invertIfNegative val="0"/>
          <c:cat>
            <c:strRef>
              <c:f>'A1-PA-001'!$A$26:$A$38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'A1-PA-001'!$C$26:$C$38</c:f>
              <c:numCache>
                <c:formatCode>_-* #,##0.0_-;\-* #,##0.0_-;_-* "-"??_-;_-@_-</c:formatCode>
                <c:ptCount val="13"/>
                <c:pt idx="0">
                  <c:v>6</c:v>
                </c:pt>
                <c:pt idx="1">
                  <c:v>6</c:v>
                </c:pt>
                <c:pt idx="2">
                  <c:v>6</c:v>
                </c:pt>
                <c:pt idx="3">
                  <c:v>6</c:v>
                </c:pt>
                <c:pt idx="4">
                  <c:v>6</c:v>
                </c:pt>
                <c:pt idx="5">
                  <c:v>6</c:v>
                </c:pt>
                <c:pt idx="6">
                  <c:v>6</c:v>
                </c:pt>
                <c:pt idx="7">
                  <c:v>6</c:v>
                </c:pt>
                <c:pt idx="8">
                  <c:v>6</c:v>
                </c:pt>
                <c:pt idx="9">
                  <c:v>6</c:v>
                </c:pt>
                <c:pt idx="10">
                  <c:v>6</c:v>
                </c:pt>
                <c:pt idx="11">
                  <c:v>6</c:v>
                </c:pt>
                <c:pt idx="12">
                  <c:v>6</c:v>
                </c:pt>
              </c:numCache>
            </c:numRef>
          </c:val>
          <c:extLst>
            <c:ext xmlns:c16="http://schemas.microsoft.com/office/drawing/2014/chart" uri="{C3380CC4-5D6E-409C-BE32-E72D297353CC}">
              <c16:uniqueId val="{00000001-4E7D-431D-B63C-BDAE3BB4989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'A1-PA-001'!$D$25</c:f>
              <c:strCache>
                <c:ptCount val="1"/>
                <c:pt idx="0">
                  <c:v>Meta - Rango</c:v>
                </c:pt>
              </c:strCache>
            </c:strRef>
          </c:tx>
          <c:spPr>
            <a:ln w="38100">
              <a:solidFill>
                <a:srgbClr val="FFD320"/>
              </a:solidFill>
              <a:prstDash val="solid"/>
            </a:ln>
          </c:spPr>
          <c:marker>
            <c:symbol val="none"/>
          </c:marker>
          <c:cat>
            <c:strRef>
              <c:f>'A1-PA-001'!$A$26:$A$38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'A1-PA-001'!$D$26:$D$38</c:f>
              <c:numCache>
                <c:formatCode>_-* #,##0.0_-;\-* #,##0.0_-;_-* "-"??_-;_-@_-</c:formatCode>
                <c:ptCount val="13"/>
                <c:pt idx="0">
                  <c:v>5.88</c:v>
                </c:pt>
                <c:pt idx="1">
                  <c:v>5.88</c:v>
                </c:pt>
                <c:pt idx="2">
                  <c:v>5.88</c:v>
                </c:pt>
                <c:pt idx="3">
                  <c:v>5.88</c:v>
                </c:pt>
                <c:pt idx="4">
                  <c:v>5.88</c:v>
                </c:pt>
                <c:pt idx="5">
                  <c:v>5.88</c:v>
                </c:pt>
                <c:pt idx="6">
                  <c:v>5.88</c:v>
                </c:pt>
                <c:pt idx="7">
                  <c:v>5.88</c:v>
                </c:pt>
                <c:pt idx="8">
                  <c:v>5.88</c:v>
                </c:pt>
                <c:pt idx="9">
                  <c:v>5.88</c:v>
                </c:pt>
                <c:pt idx="10">
                  <c:v>5.88</c:v>
                </c:pt>
                <c:pt idx="11">
                  <c:v>5.88</c:v>
                </c:pt>
                <c:pt idx="12">
                  <c:v>5.88</c:v>
                </c:pt>
              </c:numCache>
            </c:numRef>
          </c:val>
          <c:smooth val="0"/>
          <c:extLst>
            <c:ext xmlns:c16="http://schemas.microsoft.com/office/drawing/2014/chart" uri="{C3380CC4-5D6E-409C-BE32-E72D297353CC}">
              <c16:uniqueId val="{00000002-4E7D-431D-B63C-BDAE3BB4989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'A1-PA-002'!$B$25</c:f>
              <c:strCache>
                <c:ptCount val="1"/>
                <c:pt idx="0">
                  <c:v>Datos</c:v>
                </c:pt>
              </c:strCache>
            </c:strRef>
          </c:tx>
          <c:spPr>
            <a:solidFill>
              <a:srgbClr val="004586"/>
            </a:solidFill>
            <a:ln w="25400">
              <a:noFill/>
            </a:ln>
          </c:spPr>
          <c:invertIfNegative val="0"/>
          <c:cat>
            <c:strRef>
              <c:f>'A1-PA-002'!$A$26:$A$38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953-43B6-B060-DA620D2179FC}"/>
            </c:ext>
          </c:extLst>
        </c:ser>
        <c:ser>
          <c:idx val="1"/>
          <c:order val="1"/>
          <c:tx>
            <c:strRef>
              <c:f>'A1-PA-002'!$C$25</c:f>
              <c:strCache>
                <c:ptCount val="1"/>
                <c:pt idx="0">
                  <c:v>Meta Vigencia</c:v>
                </c:pt>
              </c:strCache>
            </c:strRef>
          </c:tx>
          <c:spPr>
            <a:solidFill>
              <a:srgbClr val="FF420E"/>
            </a:solidFill>
            <a:ln w="25400">
              <a:noFill/>
            </a:ln>
          </c:spPr>
          <c:invertIfNegative val="0"/>
          <c:cat>
            <c:strRef>
              <c:f>'A1-PA-002'!$A$26:$A$38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'A1-PA-002'!$C$26:$C$38</c:f>
              <c:numCache>
                <c:formatCode>_-* #,##0.0_-;\-* #,##0.0_-;_-* "-"??_-;_-@_-</c:formatCode>
                <c:ptCount val="13"/>
                <c:pt idx="0">
                  <c:v>58</c:v>
                </c:pt>
                <c:pt idx="1">
                  <c:v>58</c:v>
                </c:pt>
                <c:pt idx="2">
                  <c:v>58</c:v>
                </c:pt>
                <c:pt idx="3">
                  <c:v>58</c:v>
                </c:pt>
                <c:pt idx="4">
                  <c:v>58</c:v>
                </c:pt>
                <c:pt idx="5">
                  <c:v>58</c:v>
                </c:pt>
                <c:pt idx="6">
                  <c:v>58</c:v>
                </c:pt>
                <c:pt idx="7">
                  <c:v>58</c:v>
                </c:pt>
                <c:pt idx="8">
                  <c:v>58</c:v>
                </c:pt>
                <c:pt idx="9">
                  <c:v>58</c:v>
                </c:pt>
                <c:pt idx="10">
                  <c:v>58</c:v>
                </c:pt>
                <c:pt idx="11">
                  <c:v>58</c:v>
                </c:pt>
                <c:pt idx="12">
                  <c:v>58</c:v>
                </c:pt>
              </c:numCache>
            </c:numRef>
          </c:val>
          <c:extLst>
            <c:ext xmlns:c16="http://schemas.microsoft.com/office/drawing/2014/chart" uri="{C3380CC4-5D6E-409C-BE32-E72D297353CC}">
              <c16:uniqueId val="{00000001-D953-43B6-B060-DA620D2179F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'A1-PA-002'!$D$25</c:f>
              <c:strCache>
                <c:ptCount val="1"/>
                <c:pt idx="0">
                  <c:v>Meta - Rango</c:v>
                </c:pt>
              </c:strCache>
            </c:strRef>
          </c:tx>
          <c:spPr>
            <a:ln w="38100">
              <a:solidFill>
                <a:srgbClr val="FFD320"/>
              </a:solidFill>
              <a:prstDash val="solid"/>
            </a:ln>
          </c:spPr>
          <c:marker>
            <c:symbol val="none"/>
          </c:marker>
          <c:cat>
            <c:strRef>
              <c:f>'A1-PA-002'!$A$26:$A$38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'A1-PA-002'!$D$26:$D$38</c:f>
              <c:numCache>
                <c:formatCode>_-* #,##0.0_-;\-* #,##0.0_-;_-* "-"??_-;_-@_-</c:formatCode>
                <c:ptCount val="13"/>
                <c:pt idx="0">
                  <c:v>56.839999999999996</c:v>
                </c:pt>
                <c:pt idx="1">
                  <c:v>56.839999999999996</c:v>
                </c:pt>
                <c:pt idx="2">
                  <c:v>56.839999999999996</c:v>
                </c:pt>
                <c:pt idx="3">
                  <c:v>56.839999999999996</c:v>
                </c:pt>
                <c:pt idx="4">
                  <c:v>56.839999999999996</c:v>
                </c:pt>
                <c:pt idx="5">
                  <c:v>56.839999999999996</c:v>
                </c:pt>
                <c:pt idx="6">
                  <c:v>56.839999999999996</c:v>
                </c:pt>
                <c:pt idx="7">
                  <c:v>56.839999999999996</c:v>
                </c:pt>
                <c:pt idx="8">
                  <c:v>56.839999999999996</c:v>
                </c:pt>
                <c:pt idx="9">
                  <c:v>56.839999999999996</c:v>
                </c:pt>
                <c:pt idx="10">
                  <c:v>56.839999999999996</c:v>
                </c:pt>
                <c:pt idx="11">
                  <c:v>56.839999999999996</c:v>
                </c:pt>
                <c:pt idx="12">
                  <c:v>56.839999999999996</c:v>
                </c:pt>
              </c:numCache>
            </c:numRef>
          </c:val>
          <c:smooth val="0"/>
          <c:extLst>
            <c:ext xmlns:c16="http://schemas.microsoft.com/office/drawing/2014/chart" uri="{C3380CC4-5D6E-409C-BE32-E72D297353CC}">
              <c16:uniqueId val="{00000002-D953-43B6-B060-DA620D2179F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'A1-PA-003'!$B$25</c:f>
              <c:strCache>
                <c:ptCount val="1"/>
                <c:pt idx="0">
                  <c:v>Datos</c:v>
                </c:pt>
              </c:strCache>
            </c:strRef>
          </c:tx>
          <c:spPr>
            <a:solidFill>
              <a:srgbClr val="004586"/>
            </a:solidFill>
            <a:ln w="25400">
              <a:noFill/>
            </a:ln>
          </c:spPr>
          <c:invertIfNegative val="0"/>
          <c:cat>
            <c:strRef>
              <c:f>'A1-PA-003'!$A$26:$A$38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99A-45E1-8E80-7BA5F8FA284D}"/>
            </c:ext>
          </c:extLst>
        </c:ser>
        <c:ser>
          <c:idx val="1"/>
          <c:order val="1"/>
          <c:tx>
            <c:strRef>
              <c:f>'A1-PA-003'!$C$25</c:f>
              <c:strCache>
                <c:ptCount val="1"/>
                <c:pt idx="0">
                  <c:v>Meta Vigencia</c:v>
                </c:pt>
              </c:strCache>
            </c:strRef>
          </c:tx>
          <c:spPr>
            <a:solidFill>
              <a:srgbClr val="FF420E"/>
            </a:solidFill>
            <a:ln w="25400">
              <a:noFill/>
            </a:ln>
          </c:spPr>
          <c:invertIfNegative val="0"/>
          <c:cat>
            <c:strRef>
              <c:f>'A1-PA-003'!$A$26:$A$38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'A1-PA-003'!$C$26:$C$38</c:f>
              <c:numCache>
                <c:formatCode>_-* #,##0.0_-;\-* #,##0.0_-;_-* "-"??_-;_-@_-</c:formatCode>
                <c:ptCount val="13"/>
                <c:pt idx="0">
                  <c:v>17</c:v>
                </c:pt>
                <c:pt idx="1">
                  <c:v>17</c:v>
                </c:pt>
                <c:pt idx="2">
                  <c:v>17</c:v>
                </c:pt>
                <c:pt idx="3">
                  <c:v>17</c:v>
                </c:pt>
                <c:pt idx="4">
                  <c:v>17</c:v>
                </c:pt>
                <c:pt idx="5">
                  <c:v>17</c:v>
                </c:pt>
                <c:pt idx="6">
                  <c:v>17</c:v>
                </c:pt>
                <c:pt idx="7">
                  <c:v>17</c:v>
                </c:pt>
                <c:pt idx="8">
                  <c:v>17</c:v>
                </c:pt>
                <c:pt idx="9">
                  <c:v>17</c:v>
                </c:pt>
                <c:pt idx="10">
                  <c:v>17</c:v>
                </c:pt>
                <c:pt idx="11">
                  <c:v>17</c:v>
                </c:pt>
                <c:pt idx="12">
                  <c:v>17</c:v>
                </c:pt>
              </c:numCache>
            </c:numRef>
          </c:val>
          <c:extLst>
            <c:ext xmlns:c16="http://schemas.microsoft.com/office/drawing/2014/chart" uri="{C3380CC4-5D6E-409C-BE32-E72D297353CC}">
              <c16:uniqueId val="{00000001-599A-45E1-8E80-7BA5F8FA284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'A1-PA-003'!$D$25</c:f>
              <c:strCache>
                <c:ptCount val="1"/>
                <c:pt idx="0">
                  <c:v>Meta - Rango</c:v>
                </c:pt>
              </c:strCache>
            </c:strRef>
          </c:tx>
          <c:spPr>
            <a:ln w="38100">
              <a:solidFill>
                <a:srgbClr val="FFD320"/>
              </a:solidFill>
              <a:prstDash val="solid"/>
            </a:ln>
          </c:spPr>
          <c:marker>
            <c:symbol val="none"/>
          </c:marker>
          <c:cat>
            <c:strRef>
              <c:f>'A1-PA-003'!$A$26:$A$38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'A1-PA-003'!$D$26:$D$38</c:f>
              <c:numCache>
                <c:formatCode>_-* #,##0.0_-;\-* #,##0.0_-;_-* "-"??_-;_-@_-</c:formatCode>
                <c:ptCount val="13"/>
                <c:pt idx="0">
                  <c:v>16.66</c:v>
                </c:pt>
                <c:pt idx="1">
                  <c:v>16.66</c:v>
                </c:pt>
                <c:pt idx="2">
                  <c:v>16.66</c:v>
                </c:pt>
                <c:pt idx="3">
                  <c:v>16.66</c:v>
                </c:pt>
                <c:pt idx="4">
                  <c:v>16.66</c:v>
                </c:pt>
                <c:pt idx="5">
                  <c:v>16.66</c:v>
                </c:pt>
                <c:pt idx="6">
                  <c:v>16.66</c:v>
                </c:pt>
                <c:pt idx="7">
                  <c:v>16.66</c:v>
                </c:pt>
                <c:pt idx="8">
                  <c:v>16.66</c:v>
                </c:pt>
                <c:pt idx="9">
                  <c:v>16.66</c:v>
                </c:pt>
                <c:pt idx="10">
                  <c:v>16.66</c:v>
                </c:pt>
                <c:pt idx="11">
                  <c:v>16.66</c:v>
                </c:pt>
                <c:pt idx="12">
                  <c:v>16.66</c:v>
                </c:pt>
              </c:numCache>
            </c:numRef>
          </c:val>
          <c:smooth val="0"/>
          <c:extLst>
            <c:ext xmlns:c16="http://schemas.microsoft.com/office/drawing/2014/chart" uri="{C3380CC4-5D6E-409C-BE32-E72D297353CC}">
              <c16:uniqueId val="{00000002-599A-45E1-8E80-7BA5F8FA284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'A1-PA-004'!$B$25</c:f>
              <c:strCache>
                <c:ptCount val="1"/>
                <c:pt idx="0">
                  <c:v>Datos</c:v>
                </c:pt>
              </c:strCache>
            </c:strRef>
          </c:tx>
          <c:spPr>
            <a:solidFill>
              <a:srgbClr val="004586"/>
            </a:solidFill>
            <a:ln w="25400">
              <a:noFill/>
            </a:ln>
          </c:spPr>
          <c:invertIfNegative val="0"/>
          <c:cat>
            <c:strRef>
              <c:f>'A1-PA-004'!$A$26:$A$38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'A1-PA-004'!$B$26:$B$38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569-4A34-8619-CFCF09FDA0B0}"/>
            </c:ext>
          </c:extLst>
        </c:ser>
        <c:ser>
          <c:idx val="1"/>
          <c:order val="1"/>
          <c:tx>
            <c:strRef>
              <c:f>'A1-PA-004'!$C$25</c:f>
              <c:strCache>
                <c:ptCount val="1"/>
                <c:pt idx="0">
                  <c:v>Meta Vigencia</c:v>
                </c:pt>
              </c:strCache>
            </c:strRef>
          </c:tx>
          <c:spPr>
            <a:solidFill>
              <a:srgbClr val="FF420E"/>
            </a:solidFill>
            <a:ln w="25400">
              <a:noFill/>
            </a:ln>
          </c:spPr>
          <c:invertIfNegative val="0"/>
          <c:cat>
            <c:strRef>
              <c:f>'A1-PA-004'!$A$26:$A$38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'A1-PA-004'!$C$26:$C$38</c:f>
              <c:numCache>
                <c:formatCode>_-* #,##0.0_-;\-* #,##0.0_-;_-* "-"??_-;_-@_-</c:formatCode>
                <c:ptCount val="13"/>
                <c:pt idx="0">
                  <c:v>56</c:v>
                </c:pt>
                <c:pt idx="1">
                  <c:v>56</c:v>
                </c:pt>
                <c:pt idx="2">
                  <c:v>56</c:v>
                </c:pt>
                <c:pt idx="3">
                  <c:v>56</c:v>
                </c:pt>
                <c:pt idx="4">
                  <c:v>56</c:v>
                </c:pt>
                <c:pt idx="5">
                  <c:v>56</c:v>
                </c:pt>
                <c:pt idx="6">
                  <c:v>56</c:v>
                </c:pt>
                <c:pt idx="7">
                  <c:v>56</c:v>
                </c:pt>
                <c:pt idx="8">
                  <c:v>56</c:v>
                </c:pt>
                <c:pt idx="9">
                  <c:v>56</c:v>
                </c:pt>
                <c:pt idx="10">
                  <c:v>56</c:v>
                </c:pt>
                <c:pt idx="11">
                  <c:v>56</c:v>
                </c:pt>
                <c:pt idx="12">
                  <c:v>56</c:v>
                </c:pt>
              </c:numCache>
            </c:numRef>
          </c:val>
          <c:extLst>
            <c:ext xmlns:c16="http://schemas.microsoft.com/office/drawing/2014/chart" uri="{C3380CC4-5D6E-409C-BE32-E72D297353CC}">
              <c16:uniqueId val="{00000001-2569-4A34-8619-CFCF09FDA0B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'A1-PA-004'!$D$25</c:f>
              <c:strCache>
                <c:ptCount val="1"/>
                <c:pt idx="0">
                  <c:v>Meta - Rango</c:v>
                </c:pt>
              </c:strCache>
            </c:strRef>
          </c:tx>
          <c:spPr>
            <a:ln w="38100">
              <a:solidFill>
                <a:srgbClr val="FFD320"/>
              </a:solidFill>
              <a:prstDash val="solid"/>
            </a:ln>
          </c:spPr>
          <c:marker>
            <c:symbol val="none"/>
          </c:marker>
          <c:cat>
            <c:strRef>
              <c:f>'A1-PA-004'!$A$26:$A$38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'A1-PA-004'!$D$26:$D$38</c:f>
              <c:numCache>
                <c:formatCode>_-* #,##0.0_-;\-* #,##0.0_-;_-* "-"??_-;_-@_-</c:formatCode>
                <c:ptCount val="13"/>
                <c:pt idx="0">
                  <c:v>54.879999999999995</c:v>
                </c:pt>
                <c:pt idx="1">
                  <c:v>54.879999999999995</c:v>
                </c:pt>
                <c:pt idx="2">
                  <c:v>54.879999999999995</c:v>
                </c:pt>
                <c:pt idx="3">
                  <c:v>54.879999999999995</c:v>
                </c:pt>
                <c:pt idx="4">
                  <c:v>54.879999999999995</c:v>
                </c:pt>
                <c:pt idx="5">
                  <c:v>54.879999999999995</c:v>
                </c:pt>
                <c:pt idx="6">
                  <c:v>54.879999999999995</c:v>
                </c:pt>
                <c:pt idx="7">
                  <c:v>54.879999999999995</c:v>
                </c:pt>
                <c:pt idx="8">
                  <c:v>54.879999999999995</c:v>
                </c:pt>
                <c:pt idx="9">
                  <c:v>54.879999999999995</c:v>
                </c:pt>
                <c:pt idx="10">
                  <c:v>54.879999999999995</c:v>
                </c:pt>
                <c:pt idx="11">
                  <c:v>54.879999999999995</c:v>
                </c:pt>
                <c:pt idx="12">
                  <c:v>54.879999999999995</c:v>
                </c:pt>
              </c:numCache>
            </c:numRef>
          </c:val>
          <c:smooth val="0"/>
          <c:extLst>
            <c:ext xmlns:c16="http://schemas.microsoft.com/office/drawing/2014/chart" uri="{C3380CC4-5D6E-409C-BE32-E72D297353CC}">
              <c16:uniqueId val="{00000002-2569-4A34-8619-CFCF09FDA0B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'A1-PA-005'!$B$25</c:f>
              <c:strCache>
                <c:ptCount val="1"/>
                <c:pt idx="0">
                  <c:v>Datos</c:v>
                </c:pt>
              </c:strCache>
            </c:strRef>
          </c:tx>
          <c:spPr>
            <a:solidFill>
              <a:srgbClr val="004586"/>
            </a:solidFill>
            <a:ln w="25400">
              <a:noFill/>
            </a:ln>
          </c:spPr>
          <c:invertIfNegative val="0"/>
          <c:cat>
            <c:strRef>
              <c:f>'A1-PA-005'!$A$26:$A$38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'A1-PA-005'!$B$26:$B$38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EE6-499D-A8A1-4ED6496A4830}"/>
            </c:ext>
          </c:extLst>
        </c:ser>
        <c:ser>
          <c:idx val="1"/>
          <c:order val="1"/>
          <c:tx>
            <c:strRef>
              <c:f>'A1-PA-005'!$C$25</c:f>
              <c:strCache>
                <c:ptCount val="1"/>
                <c:pt idx="0">
                  <c:v>Meta Vigencia</c:v>
                </c:pt>
              </c:strCache>
            </c:strRef>
          </c:tx>
          <c:spPr>
            <a:solidFill>
              <a:srgbClr val="FF420E"/>
            </a:solidFill>
            <a:ln w="25400">
              <a:noFill/>
            </a:ln>
          </c:spPr>
          <c:invertIfNegative val="0"/>
          <c:cat>
            <c:strRef>
              <c:f>'A1-PA-005'!$A$26:$A$38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'A1-PA-005'!$C$26:$C$38</c:f>
              <c:numCache>
                <c:formatCode>_-* #,##0.0_-;\-* #,##0.0_-;_-* "-"??_-;_-@_-</c:formatCode>
                <c:ptCount val="13"/>
                <c:pt idx="0">
                  <c:v>127</c:v>
                </c:pt>
                <c:pt idx="1">
                  <c:v>127</c:v>
                </c:pt>
                <c:pt idx="2">
                  <c:v>127</c:v>
                </c:pt>
                <c:pt idx="3">
                  <c:v>127</c:v>
                </c:pt>
                <c:pt idx="4">
                  <c:v>127</c:v>
                </c:pt>
                <c:pt idx="5">
                  <c:v>127</c:v>
                </c:pt>
                <c:pt idx="6">
                  <c:v>127</c:v>
                </c:pt>
                <c:pt idx="7">
                  <c:v>127</c:v>
                </c:pt>
                <c:pt idx="8">
                  <c:v>127</c:v>
                </c:pt>
                <c:pt idx="9">
                  <c:v>127</c:v>
                </c:pt>
                <c:pt idx="10">
                  <c:v>127</c:v>
                </c:pt>
                <c:pt idx="11">
                  <c:v>127</c:v>
                </c:pt>
                <c:pt idx="12">
                  <c:v>127</c:v>
                </c:pt>
              </c:numCache>
            </c:numRef>
          </c:val>
          <c:extLst>
            <c:ext xmlns:c16="http://schemas.microsoft.com/office/drawing/2014/chart" uri="{C3380CC4-5D6E-409C-BE32-E72D297353CC}">
              <c16:uniqueId val="{00000001-6EE6-499D-A8A1-4ED6496A483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'A1-PA-005'!$D$25</c:f>
              <c:strCache>
                <c:ptCount val="1"/>
                <c:pt idx="0">
                  <c:v>Meta - Rango</c:v>
                </c:pt>
              </c:strCache>
            </c:strRef>
          </c:tx>
          <c:spPr>
            <a:ln w="38100">
              <a:solidFill>
                <a:srgbClr val="FFD320"/>
              </a:solidFill>
              <a:prstDash val="solid"/>
            </a:ln>
          </c:spPr>
          <c:marker>
            <c:symbol val="none"/>
          </c:marker>
          <c:cat>
            <c:strRef>
              <c:f>'A1-PA-005'!$A$26:$A$38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'A1-PA-005'!$D$26:$D$38</c:f>
              <c:numCache>
                <c:formatCode>_-* #,##0.0_-;\-* #,##0.0_-;_-* "-"??_-;_-@_-</c:formatCode>
                <c:ptCount val="13"/>
                <c:pt idx="0">
                  <c:v>124.46</c:v>
                </c:pt>
                <c:pt idx="1">
                  <c:v>124.46</c:v>
                </c:pt>
                <c:pt idx="2">
                  <c:v>124.46</c:v>
                </c:pt>
                <c:pt idx="3">
                  <c:v>124.46</c:v>
                </c:pt>
                <c:pt idx="4">
                  <c:v>124.46</c:v>
                </c:pt>
                <c:pt idx="5">
                  <c:v>124.46</c:v>
                </c:pt>
                <c:pt idx="6">
                  <c:v>124.46</c:v>
                </c:pt>
                <c:pt idx="7">
                  <c:v>124.46</c:v>
                </c:pt>
                <c:pt idx="8">
                  <c:v>124.46</c:v>
                </c:pt>
                <c:pt idx="9">
                  <c:v>124.46</c:v>
                </c:pt>
                <c:pt idx="10">
                  <c:v>124.46</c:v>
                </c:pt>
                <c:pt idx="11">
                  <c:v>124.46</c:v>
                </c:pt>
                <c:pt idx="12">
                  <c:v>124.46</c:v>
                </c:pt>
              </c:numCache>
            </c:numRef>
          </c:val>
          <c:smooth val="0"/>
          <c:extLst>
            <c:ext xmlns:c16="http://schemas.microsoft.com/office/drawing/2014/chart" uri="{C3380CC4-5D6E-409C-BE32-E72D297353CC}">
              <c16:uniqueId val="{00000002-6EE6-499D-A8A1-4ED6496A483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'A1-PA-006'!$B$25</c:f>
              <c:strCache>
                <c:ptCount val="1"/>
                <c:pt idx="0">
                  <c:v>Datos</c:v>
                </c:pt>
              </c:strCache>
            </c:strRef>
          </c:tx>
          <c:spPr>
            <a:solidFill>
              <a:srgbClr val="004586"/>
            </a:solidFill>
            <a:ln w="25400">
              <a:noFill/>
            </a:ln>
          </c:spPr>
          <c:invertIfNegative val="0"/>
          <c:cat>
            <c:strRef>
              <c:f>'A1-PA-006'!$A$26:$A$38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'A1-PA-006'!$B$26:$B$38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B91-4549-BA23-678C013CA375}"/>
            </c:ext>
          </c:extLst>
        </c:ser>
        <c:ser>
          <c:idx val="1"/>
          <c:order val="1"/>
          <c:tx>
            <c:strRef>
              <c:f>'A1-PA-006'!$C$25</c:f>
              <c:strCache>
                <c:ptCount val="1"/>
                <c:pt idx="0">
                  <c:v>Meta Vigencia</c:v>
                </c:pt>
              </c:strCache>
            </c:strRef>
          </c:tx>
          <c:spPr>
            <a:solidFill>
              <a:srgbClr val="FF420E"/>
            </a:solidFill>
            <a:ln w="25400">
              <a:noFill/>
            </a:ln>
          </c:spPr>
          <c:invertIfNegative val="0"/>
          <c:cat>
            <c:strRef>
              <c:f>'A1-PA-006'!$A$26:$A$38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'A1-PA-006'!$C$26:$C$38</c:f>
              <c:numCache>
                <c:formatCode>_-* #,##0.0_-;\-* #,##0.0_-;_-* "-"??_-;_-@_-</c:formatCode>
                <c:ptCount val="13"/>
                <c:pt idx="0">
                  <c:v>60</c:v>
                </c:pt>
                <c:pt idx="1">
                  <c:v>60</c:v>
                </c:pt>
                <c:pt idx="2">
                  <c:v>60</c:v>
                </c:pt>
                <c:pt idx="3">
                  <c:v>60</c:v>
                </c:pt>
                <c:pt idx="4">
                  <c:v>60</c:v>
                </c:pt>
                <c:pt idx="5">
                  <c:v>60</c:v>
                </c:pt>
                <c:pt idx="6">
                  <c:v>60</c:v>
                </c:pt>
                <c:pt idx="7">
                  <c:v>60</c:v>
                </c:pt>
                <c:pt idx="8">
                  <c:v>60</c:v>
                </c:pt>
                <c:pt idx="9">
                  <c:v>60</c:v>
                </c:pt>
                <c:pt idx="10">
                  <c:v>60</c:v>
                </c:pt>
                <c:pt idx="11">
                  <c:v>60</c:v>
                </c:pt>
                <c:pt idx="12">
                  <c:v>60</c:v>
                </c:pt>
              </c:numCache>
            </c:numRef>
          </c:val>
          <c:extLst>
            <c:ext xmlns:c16="http://schemas.microsoft.com/office/drawing/2014/chart" uri="{C3380CC4-5D6E-409C-BE32-E72D297353CC}">
              <c16:uniqueId val="{00000001-AB91-4549-BA23-678C013CA37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'A1-PA-006'!$D$25</c:f>
              <c:strCache>
                <c:ptCount val="1"/>
                <c:pt idx="0">
                  <c:v>Meta - Rango</c:v>
                </c:pt>
              </c:strCache>
            </c:strRef>
          </c:tx>
          <c:spPr>
            <a:ln w="38100">
              <a:solidFill>
                <a:srgbClr val="FFD320"/>
              </a:solidFill>
              <a:prstDash val="solid"/>
            </a:ln>
          </c:spPr>
          <c:marker>
            <c:symbol val="none"/>
          </c:marker>
          <c:cat>
            <c:strRef>
              <c:f>'A1-PA-006'!$A$26:$A$38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'A1-PA-006'!$D$26:$D$38</c:f>
              <c:numCache>
                <c:formatCode>_-* #,##0.0_-;\-* #,##0.0_-;_-* "-"??_-;_-@_-</c:formatCode>
                <c:ptCount val="13"/>
                <c:pt idx="0">
                  <c:v>58.8</c:v>
                </c:pt>
                <c:pt idx="1">
                  <c:v>58.8</c:v>
                </c:pt>
                <c:pt idx="2">
                  <c:v>58.8</c:v>
                </c:pt>
                <c:pt idx="3">
                  <c:v>58.8</c:v>
                </c:pt>
                <c:pt idx="4">
                  <c:v>58.8</c:v>
                </c:pt>
                <c:pt idx="5">
                  <c:v>58.8</c:v>
                </c:pt>
                <c:pt idx="6">
                  <c:v>58.8</c:v>
                </c:pt>
                <c:pt idx="7">
                  <c:v>58.8</c:v>
                </c:pt>
                <c:pt idx="8">
                  <c:v>58.8</c:v>
                </c:pt>
                <c:pt idx="9">
                  <c:v>58.8</c:v>
                </c:pt>
                <c:pt idx="10">
                  <c:v>58.8</c:v>
                </c:pt>
                <c:pt idx="11">
                  <c:v>58.8</c:v>
                </c:pt>
                <c:pt idx="12">
                  <c:v>58.8</c:v>
                </c:pt>
              </c:numCache>
            </c:numRef>
          </c:val>
          <c:smooth val="0"/>
          <c:extLst>
            <c:ext xmlns:c16="http://schemas.microsoft.com/office/drawing/2014/chart" uri="{C3380CC4-5D6E-409C-BE32-E72D297353CC}">
              <c16:uniqueId val="{00000002-AB91-4549-BA23-678C013CA37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'A1-PA-007'!$B$25</c:f>
              <c:strCache>
                <c:ptCount val="1"/>
                <c:pt idx="0">
                  <c:v>Datos</c:v>
                </c:pt>
              </c:strCache>
            </c:strRef>
          </c:tx>
          <c:spPr>
            <a:solidFill>
              <a:srgbClr val="004586"/>
            </a:solidFill>
            <a:ln w="25400">
              <a:noFill/>
            </a:ln>
          </c:spPr>
          <c:invertIfNegative val="0"/>
          <c:cat>
            <c:strRef>
              <c:f>'A1-PA-007'!$A$26:$A$38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'A1-PA-007'!$B$26:$B$38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1EF-4C7D-91C1-F377219B4EDF}"/>
            </c:ext>
          </c:extLst>
        </c:ser>
        <c:ser>
          <c:idx val="1"/>
          <c:order val="1"/>
          <c:tx>
            <c:strRef>
              <c:f>'A1-PA-007'!$C$25</c:f>
              <c:strCache>
                <c:ptCount val="1"/>
                <c:pt idx="0">
                  <c:v>Meta Vigencia</c:v>
                </c:pt>
              </c:strCache>
            </c:strRef>
          </c:tx>
          <c:spPr>
            <a:solidFill>
              <a:srgbClr val="FF420E"/>
            </a:solidFill>
            <a:ln w="25400">
              <a:noFill/>
            </a:ln>
          </c:spPr>
          <c:invertIfNegative val="0"/>
          <c:cat>
            <c:strRef>
              <c:f>'A1-PA-007'!$A$26:$A$38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'A1-PA-007'!$C$26:$C$38</c:f>
              <c:numCache>
                <c:formatCode>_-* #,##0.0_-;\-* #,##0.0_-;_-* "-"??_-;_-@_-</c:formatCode>
                <c:ptCount val="13"/>
                <c:pt idx="0">
                  <c:v>19</c:v>
                </c:pt>
                <c:pt idx="1">
                  <c:v>19</c:v>
                </c:pt>
                <c:pt idx="2">
                  <c:v>19</c:v>
                </c:pt>
                <c:pt idx="3">
                  <c:v>19</c:v>
                </c:pt>
                <c:pt idx="4">
                  <c:v>19</c:v>
                </c:pt>
                <c:pt idx="5">
                  <c:v>19</c:v>
                </c:pt>
                <c:pt idx="6">
                  <c:v>19</c:v>
                </c:pt>
                <c:pt idx="7">
                  <c:v>19</c:v>
                </c:pt>
                <c:pt idx="8">
                  <c:v>19</c:v>
                </c:pt>
                <c:pt idx="9">
                  <c:v>19</c:v>
                </c:pt>
                <c:pt idx="10">
                  <c:v>19</c:v>
                </c:pt>
                <c:pt idx="11">
                  <c:v>19</c:v>
                </c:pt>
                <c:pt idx="12">
                  <c:v>19</c:v>
                </c:pt>
              </c:numCache>
            </c:numRef>
          </c:val>
          <c:extLst>
            <c:ext xmlns:c16="http://schemas.microsoft.com/office/drawing/2014/chart" uri="{C3380CC4-5D6E-409C-BE32-E72D297353CC}">
              <c16:uniqueId val="{00000001-91EF-4C7D-91C1-F377219B4E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'A1-PA-007'!$D$25</c:f>
              <c:strCache>
                <c:ptCount val="1"/>
                <c:pt idx="0">
                  <c:v>Meta - Rango</c:v>
                </c:pt>
              </c:strCache>
            </c:strRef>
          </c:tx>
          <c:spPr>
            <a:ln w="38100">
              <a:solidFill>
                <a:srgbClr val="FFD320"/>
              </a:solidFill>
              <a:prstDash val="solid"/>
            </a:ln>
          </c:spPr>
          <c:marker>
            <c:symbol val="none"/>
          </c:marker>
          <c:cat>
            <c:strRef>
              <c:f>'A1-PA-007'!$A$26:$A$38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'A1-PA-007'!$D$26:$D$38</c:f>
              <c:numCache>
                <c:formatCode>_-* #,##0.0_-;\-* #,##0.0_-;_-* "-"??_-;_-@_-</c:formatCode>
                <c:ptCount val="13"/>
                <c:pt idx="0">
                  <c:v>18.62</c:v>
                </c:pt>
                <c:pt idx="1">
                  <c:v>18.62</c:v>
                </c:pt>
                <c:pt idx="2">
                  <c:v>18.62</c:v>
                </c:pt>
                <c:pt idx="3">
                  <c:v>18.62</c:v>
                </c:pt>
                <c:pt idx="4">
                  <c:v>18.62</c:v>
                </c:pt>
                <c:pt idx="5">
                  <c:v>18.62</c:v>
                </c:pt>
                <c:pt idx="6">
                  <c:v>18.62</c:v>
                </c:pt>
                <c:pt idx="7">
                  <c:v>18.62</c:v>
                </c:pt>
                <c:pt idx="8">
                  <c:v>18.62</c:v>
                </c:pt>
                <c:pt idx="9">
                  <c:v>18.62</c:v>
                </c:pt>
                <c:pt idx="10">
                  <c:v>18.62</c:v>
                </c:pt>
                <c:pt idx="11">
                  <c:v>18.62</c:v>
                </c:pt>
                <c:pt idx="12">
                  <c:v>18.62</c:v>
                </c:pt>
              </c:numCache>
            </c:numRef>
          </c:val>
          <c:smooth val="0"/>
          <c:extLst>
            <c:ext xmlns:c16="http://schemas.microsoft.com/office/drawing/2014/chart" uri="{C3380CC4-5D6E-409C-BE32-E72D297353CC}">
              <c16:uniqueId val="{00000002-91EF-4C7D-91C1-F377219B4E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'A1-PA-008'!$B$25</c:f>
              <c:strCache>
                <c:ptCount val="1"/>
                <c:pt idx="0">
                  <c:v>Datos</c:v>
                </c:pt>
              </c:strCache>
            </c:strRef>
          </c:tx>
          <c:spPr>
            <a:solidFill>
              <a:srgbClr val="004586"/>
            </a:solidFill>
            <a:ln w="25400">
              <a:noFill/>
            </a:ln>
          </c:spPr>
          <c:invertIfNegative val="0"/>
          <c:cat>
            <c:strRef>
              <c:f>'A1-PA-008'!$A$26:$A$38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'A1-PA-008'!$B$26:$B$38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8B2-487C-9D89-82D8AA61310B}"/>
            </c:ext>
          </c:extLst>
        </c:ser>
        <c:ser>
          <c:idx val="1"/>
          <c:order val="1"/>
          <c:tx>
            <c:strRef>
              <c:f>'A1-PA-008'!$C$25</c:f>
              <c:strCache>
                <c:ptCount val="1"/>
                <c:pt idx="0">
                  <c:v>Meta Vigencia</c:v>
                </c:pt>
              </c:strCache>
            </c:strRef>
          </c:tx>
          <c:spPr>
            <a:solidFill>
              <a:srgbClr val="FF420E"/>
            </a:solidFill>
            <a:ln w="25400">
              <a:noFill/>
            </a:ln>
          </c:spPr>
          <c:invertIfNegative val="0"/>
          <c:cat>
            <c:strRef>
              <c:f>'A1-PA-008'!$A$26:$A$38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'A1-PA-008'!$C$26:$C$38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F8B2-487C-9D89-82D8AA61310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'A1-PA-008'!$D$25</c:f>
              <c:strCache>
                <c:ptCount val="1"/>
                <c:pt idx="0">
                  <c:v>Meta - Rango</c:v>
                </c:pt>
              </c:strCache>
            </c:strRef>
          </c:tx>
          <c:spPr>
            <a:ln w="38100">
              <a:solidFill>
                <a:srgbClr val="FFD320"/>
              </a:solidFill>
              <a:prstDash val="solid"/>
            </a:ln>
          </c:spPr>
          <c:marker>
            <c:symbol val="none"/>
          </c:marker>
          <c:cat>
            <c:strRef>
              <c:f>'A1-PA-008'!$A$26:$A$38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'A1-PA-008'!$D$26:$D$38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F8B2-487C-9D89-82D8AA61310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'A4-PA-001'!$B$25</c:f>
              <c:strCache>
                <c:ptCount val="1"/>
                <c:pt idx="0">
                  <c:v>Datos</c:v>
                </c:pt>
              </c:strCache>
            </c:strRef>
          </c:tx>
          <c:spPr>
            <a:solidFill>
              <a:srgbClr val="004586"/>
            </a:solidFill>
            <a:ln w="25400">
              <a:noFill/>
            </a:ln>
          </c:spPr>
          <c:invertIfNegative val="0"/>
          <c:cat>
            <c:strRef>
              <c:f>'A4-PA-001'!$A$26:$A$38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E2D-4C1A-BD36-4160DEA865CD}"/>
            </c:ext>
          </c:extLst>
        </c:ser>
        <c:ser>
          <c:idx val="1"/>
          <c:order val="1"/>
          <c:tx>
            <c:strRef>
              <c:f>'A4-PA-001'!$C$25</c:f>
              <c:strCache>
                <c:ptCount val="1"/>
                <c:pt idx="0">
                  <c:v>Meta Vigencia</c:v>
                </c:pt>
              </c:strCache>
            </c:strRef>
          </c:tx>
          <c:spPr>
            <a:solidFill>
              <a:srgbClr val="FF420E"/>
            </a:solidFill>
            <a:ln w="25400">
              <a:noFill/>
            </a:ln>
          </c:spPr>
          <c:invertIfNegative val="0"/>
          <c:cat>
            <c:strRef>
              <c:f>'A4-PA-001'!$A$26:$A$38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'A4-PA-001'!$C$26:$C$38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AE2D-4C1A-BD36-4160DEA865C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'A4-PA-001'!$D$25</c:f>
              <c:strCache>
                <c:ptCount val="1"/>
                <c:pt idx="0">
                  <c:v>Meta - Rango</c:v>
                </c:pt>
              </c:strCache>
            </c:strRef>
          </c:tx>
          <c:spPr>
            <a:ln w="38100">
              <a:solidFill>
                <a:srgbClr val="FFD320"/>
              </a:solidFill>
              <a:prstDash val="solid"/>
            </a:ln>
          </c:spPr>
          <c:marker>
            <c:symbol val="none"/>
          </c:marker>
          <c:cat>
            <c:strRef>
              <c:f>'A4-PA-001'!$A$26:$A$38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'A4-PA-001'!$D$26:$D$38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AE2D-4C1A-BD36-4160DEA865C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'M3-PA-010'!$B$25</c:f>
              <c:strCache>
                <c:ptCount val="1"/>
                <c:pt idx="0">
                  <c:v>Datos</c:v>
                </c:pt>
              </c:strCache>
            </c:strRef>
          </c:tx>
          <c:spPr>
            <a:solidFill>
              <a:srgbClr val="004586"/>
            </a:solidFill>
            <a:ln w="25400">
              <a:noFill/>
            </a:ln>
          </c:spPr>
          <c:invertIfNegative val="0"/>
          <c:cat>
            <c:strRef>
              <c:f>'M3-PA-010'!$A$26:$A$38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'M3-PA-010'!$B$26:$B$38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665-440E-8CCC-0ABAC9589CF1}"/>
            </c:ext>
          </c:extLst>
        </c:ser>
        <c:ser>
          <c:idx val="1"/>
          <c:order val="1"/>
          <c:tx>
            <c:strRef>
              <c:f>'M3-PA-010'!$C$25</c:f>
              <c:strCache>
                <c:ptCount val="1"/>
                <c:pt idx="0">
                  <c:v>Meta Vigencia</c:v>
                </c:pt>
              </c:strCache>
            </c:strRef>
          </c:tx>
          <c:spPr>
            <a:solidFill>
              <a:srgbClr val="FF420E"/>
            </a:solidFill>
            <a:ln w="25400">
              <a:noFill/>
            </a:ln>
          </c:spPr>
          <c:invertIfNegative val="0"/>
          <c:cat>
            <c:strRef>
              <c:f>'M3-PA-010'!$A$26:$A$38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'M3-PA-010'!$C$26:$C$38</c:f>
              <c:numCache>
                <c:formatCode>_-* #,##0.0_-;\-* #,##0.0_-;_-* "-"??_-;_-@_-</c:formatCode>
                <c:ptCount val="13"/>
                <c:pt idx="0">
                  <c:v>45</c:v>
                </c:pt>
                <c:pt idx="1">
                  <c:v>45</c:v>
                </c:pt>
                <c:pt idx="2">
                  <c:v>45</c:v>
                </c:pt>
                <c:pt idx="3">
                  <c:v>45</c:v>
                </c:pt>
                <c:pt idx="4">
                  <c:v>45</c:v>
                </c:pt>
                <c:pt idx="5">
                  <c:v>45</c:v>
                </c:pt>
                <c:pt idx="6">
                  <c:v>45</c:v>
                </c:pt>
                <c:pt idx="7">
                  <c:v>45</c:v>
                </c:pt>
                <c:pt idx="8">
                  <c:v>45</c:v>
                </c:pt>
                <c:pt idx="9">
                  <c:v>45</c:v>
                </c:pt>
                <c:pt idx="10">
                  <c:v>45</c:v>
                </c:pt>
                <c:pt idx="11">
                  <c:v>45</c:v>
                </c:pt>
                <c:pt idx="12">
                  <c:v>45</c:v>
                </c:pt>
              </c:numCache>
            </c:numRef>
          </c:val>
          <c:extLst>
            <c:ext xmlns:c16="http://schemas.microsoft.com/office/drawing/2014/chart" uri="{C3380CC4-5D6E-409C-BE32-E72D297353CC}">
              <c16:uniqueId val="{00000001-D665-440E-8CCC-0ABAC9589CF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'M3-PA-010'!$D$25</c:f>
              <c:strCache>
                <c:ptCount val="1"/>
                <c:pt idx="0">
                  <c:v>Meta - Rango</c:v>
                </c:pt>
              </c:strCache>
            </c:strRef>
          </c:tx>
          <c:spPr>
            <a:ln w="38100">
              <a:solidFill>
                <a:srgbClr val="FFD320"/>
              </a:solidFill>
              <a:prstDash val="solid"/>
            </a:ln>
          </c:spPr>
          <c:marker>
            <c:symbol val="none"/>
          </c:marker>
          <c:cat>
            <c:strRef>
              <c:f>'M3-PA-010'!$A$26:$A$38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'M3-PA-010'!$D$26:$D$38</c:f>
              <c:numCache>
                <c:formatCode>_-* #,##0.0_-;\-* #,##0.0_-;_-* "-"??_-;_-@_-</c:formatCode>
                <c:ptCount val="13"/>
                <c:pt idx="0">
                  <c:v>44.1</c:v>
                </c:pt>
                <c:pt idx="1">
                  <c:v>44.1</c:v>
                </c:pt>
                <c:pt idx="2">
                  <c:v>44.1</c:v>
                </c:pt>
                <c:pt idx="3">
                  <c:v>44.1</c:v>
                </c:pt>
                <c:pt idx="4">
                  <c:v>44.1</c:v>
                </c:pt>
                <c:pt idx="5">
                  <c:v>44.1</c:v>
                </c:pt>
                <c:pt idx="6">
                  <c:v>44.1</c:v>
                </c:pt>
                <c:pt idx="7">
                  <c:v>44.1</c:v>
                </c:pt>
                <c:pt idx="8">
                  <c:v>44.1</c:v>
                </c:pt>
                <c:pt idx="9">
                  <c:v>44.1</c:v>
                </c:pt>
                <c:pt idx="10">
                  <c:v>44.1</c:v>
                </c:pt>
                <c:pt idx="11">
                  <c:v>44.1</c:v>
                </c:pt>
                <c:pt idx="12">
                  <c:v>44.1</c:v>
                </c:pt>
              </c:numCache>
            </c:numRef>
          </c:val>
          <c:smooth val="0"/>
          <c:extLst>
            <c:ext xmlns:c16="http://schemas.microsoft.com/office/drawing/2014/chart" uri="{C3380CC4-5D6E-409C-BE32-E72D297353CC}">
              <c16:uniqueId val="{00000002-D665-440E-8CCC-0ABAC9589CF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'A4-PA-002'!$B$25</c:f>
              <c:strCache>
                <c:ptCount val="1"/>
                <c:pt idx="0">
                  <c:v>Datos</c:v>
                </c:pt>
              </c:strCache>
            </c:strRef>
          </c:tx>
          <c:spPr>
            <a:solidFill>
              <a:srgbClr val="004586"/>
            </a:solidFill>
            <a:ln w="25400">
              <a:noFill/>
            </a:ln>
          </c:spPr>
          <c:invertIfNegative val="0"/>
          <c:cat>
            <c:strRef>
              <c:f>'A4-PA-002'!$A$26:$A$38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791-4008-80D1-D5CC6B832C61}"/>
            </c:ext>
          </c:extLst>
        </c:ser>
        <c:ser>
          <c:idx val="1"/>
          <c:order val="1"/>
          <c:tx>
            <c:strRef>
              <c:f>'A4-PA-002'!$C$25</c:f>
              <c:strCache>
                <c:ptCount val="1"/>
                <c:pt idx="0">
                  <c:v>Meta Vigencia</c:v>
                </c:pt>
              </c:strCache>
            </c:strRef>
          </c:tx>
          <c:spPr>
            <a:solidFill>
              <a:srgbClr val="FF420E"/>
            </a:solidFill>
            <a:ln w="25400">
              <a:noFill/>
            </a:ln>
          </c:spPr>
          <c:invertIfNegative val="0"/>
          <c:cat>
            <c:strRef>
              <c:f>'A4-PA-002'!$A$26:$A$38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'A4-PA-002'!$C$26:$C$38</c:f>
              <c:numCache>
                <c:formatCode>_-* #,##0.0_-;\-* #,##0.0_-;_-* "-"??_-;_-@_-</c:formatCode>
                <c:ptCount val="13"/>
                <c:pt idx="0">
                  <c:v>2</c:v>
                </c:pt>
                <c:pt idx="1">
                  <c:v>2</c:v>
                </c:pt>
                <c:pt idx="2">
                  <c:v>2</c:v>
                </c:pt>
                <c:pt idx="3">
                  <c:v>2</c:v>
                </c:pt>
                <c:pt idx="4">
                  <c:v>2</c:v>
                </c:pt>
                <c:pt idx="5">
                  <c:v>2</c:v>
                </c:pt>
                <c:pt idx="6">
                  <c:v>2</c:v>
                </c:pt>
                <c:pt idx="7">
                  <c:v>2</c:v>
                </c:pt>
                <c:pt idx="8">
                  <c:v>2</c:v>
                </c:pt>
                <c:pt idx="9">
                  <c:v>2</c:v>
                </c:pt>
                <c:pt idx="10">
                  <c:v>2</c:v>
                </c:pt>
                <c:pt idx="11">
                  <c:v>2</c:v>
                </c:pt>
                <c:pt idx="12">
                  <c:v>2</c:v>
                </c:pt>
              </c:numCache>
            </c:numRef>
          </c:val>
          <c:extLst>
            <c:ext xmlns:c16="http://schemas.microsoft.com/office/drawing/2014/chart" uri="{C3380CC4-5D6E-409C-BE32-E72D297353CC}">
              <c16:uniqueId val="{00000001-B791-4008-80D1-D5CC6B832C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'A4-PA-002'!$D$25</c:f>
              <c:strCache>
                <c:ptCount val="1"/>
                <c:pt idx="0">
                  <c:v>Meta - Rango</c:v>
                </c:pt>
              </c:strCache>
            </c:strRef>
          </c:tx>
          <c:spPr>
            <a:ln w="38100">
              <a:solidFill>
                <a:srgbClr val="FFD320"/>
              </a:solidFill>
              <a:prstDash val="solid"/>
            </a:ln>
          </c:spPr>
          <c:marker>
            <c:symbol val="none"/>
          </c:marker>
          <c:cat>
            <c:strRef>
              <c:f>'A4-PA-002'!$A$26:$A$38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'A4-PA-002'!$D$26:$D$38</c:f>
              <c:numCache>
                <c:formatCode>_-* #,##0.0_-;\-* #,##0.0_-;_-* "-"??_-;_-@_-</c:formatCode>
                <c:ptCount val="13"/>
                <c:pt idx="0">
                  <c:v>1.96</c:v>
                </c:pt>
                <c:pt idx="1">
                  <c:v>1.96</c:v>
                </c:pt>
                <c:pt idx="2">
                  <c:v>1.96</c:v>
                </c:pt>
                <c:pt idx="3">
                  <c:v>1.96</c:v>
                </c:pt>
                <c:pt idx="4">
                  <c:v>1.96</c:v>
                </c:pt>
                <c:pt idx="5">
                  <c:v>1.96</c:v>
                </c:pt>
                <c:pt idx="6">
                  <c:v>1.96</c:v>
                </c:pt>
                <c:pt idx="7">
                  <c:v>1.96</c:v>
                </c:pt>
                <c:pt idx="8">
                  <c:v>1.96</c:v>
                </c:pt>
                <c:pt idx="9">
                  <c:v>1.96</c:v>
                </c:pt>
                <c:pt idx="10">
                  <c:v>1.96</c:v>
                </c:pt>
                <c:pt idx="11">
                  <c:v>1.96</c:v>
                </c:pt>
                <c:pt idx="12">
                  <c:v>1.96</c:v>
                </c:pt>
              </c:numCache>
            </c:numRef>
          </c:val>
          <c:smooth val="0"/>
          <c:extLst>
            <c:ext xmlns:c16="http://schemas.microsoft.com/office/drawing/2014/chart" uri="{C3380CC4-5D6E-409C-BE32-E72D297353CC}">
              <c16:uniqueId val="{00000002-B791-4008-80D1-D5CC6B832C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'A4-PA-003'!$B$25</c:f>
              <c:strCache>
                <c:ptCount val="1"/>
                <c:pt idx="0">
                  <c:v>Datos</c:v>
                </c:pt>
              </c:strCache>
            </c:strRef>
          </c:tx>
          <c:spPr>
            <a:solidFill>
              <a:srgbClr val="004586"/>
            </a:solidFill>
            <a:ln w="25400">
              <a:noFill/>
            </a:ln>
          </c:spPr>
          <c:invertIfNegative val="0"/>
          <c:cat>
            <c:strRef>
              <c:f>'A4-PA-003'!$A$26:$A$38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122-4318-A1D3-299F76D9CCEF}"/>
            </c:ext>
          </c:extLst>
        </c:ser>
        <c:ser>
          <c:idx val="1"/>
          <c:order val="1"/>
          <c:tx>
            <c:strRef>
              <c:f>'A4-PA-003'!$C$25</c:f>
              <c:strCache>
                <c:ptCount val="1"/>
                <c:pt idx="0">
                  <c:v>Meta Vigencia</c:v>
                </c:pt>
              </c:strCache>
            </c:strRef>
          </c:tx>
          <c:spPr>
            <a:solidFill>
              <a:srgbClr val="FF420E"/>
            </a:solidFill>
            <a:ln w="25400">
              <a:noFill/>
            </a:ln>
          </c:spPr>
          <c:invertIfNegative val="0"/>
          <c:cat>
            <c:strRef>
              <c:f>'A4-PA-003'!$A$26:$A$38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'A4-PA-003'!$C$26:$C$38</c:f>
              <c:numCache>
                <c:formatCode>_-* #,##0.0_-;\-* #,##0.0_-;_-* "-"??_-;_-@_-</c:formatCode>
                <c:ptCount val="13"/>
                <c:pt idx="0">
                  <c:v>14</c:v>
                </c:pt>
                <c:pt idx="1">
                  <c:v>14</c:v>
                </c:pt>
                <c:pt idx="2">
                  <c:v>14</c:v>
                </c:pt>
                <c:pt idx="3">
                  <c:v>14</c:v>
                </c:pt>
                <c:pt idx="4">
                  <c:v>14</c:v>
                </c:pt>
                <c:pt idx="5">
                  <c:v>14</c:v>
                </c:pt>
                <c:pt idx="6">
                  <c:v>14</c:v>
                </c:pt>
                <c:pt idx="7">
                  <c:v>14</c:v>
                </c:pt>
                <c:pt idx="8">
                  <c:v>14</c:v>
                </c:pt>
                <c:pt idx="9">
                  <c:v>14</c:v>
                </c:pt>
                <c:pt idx="10">
                  <c:v>14</c:v>
                </c:pt>
                <c:pt idx="11">
                  <c:v>14</c:v>
                </c:pt>
                <c:pt idx="12">
                  <c:v>14</c:v>
                </c:pt>
              </c:numCache>
            </c:numRef>
          </c:val>
          <c:extLst>
            <c:ext xmlns:c16="http://schemas.microsoft.com/office/drawing/2014/chart" uri="{C3380CC4-5D6E-409C-BE32-E72D297353CC}">
              <c16:uniqueId val="{00000001-3122-4318-A1D3-299F76D9CCE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'A4-PA-003'!$D$25</c:f>
              <c:strCache>
                <c:ptCount val="1"/>
                <c:pt idx="0">
                  <c:v>Meta - Rango</c:v>
                </c:pt>
              </c:strCache>
            </c:strRef>
          </c:tx>
          <c:spPr>
            <a:ln w="38100">
              <a:solidFill>
                <a:srgbClr val="FFD320"/>
              </a:solidFill>
              <a:prstDash val="solid"/>
            </a:ln>
          </c:spPr>
          <c:marker>
            <c:symbol val="none"/>
          </c:marker>
          <c:cat>
            <c:strRef>
              <c:f>'A4-PA-003'!$A$26:$A$38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'A4-PA-003'!$D$26:$D$38</c:f>
              <c:numCache>
                <c:formatCode>_-* #,##0.0_-;\-* #,##0.0_-;_-* "-"??_-;_-@_-</c:formatCode>
                <c:ptCount val="13"/>
                <c:pt idx="0">
                  <c:v>13.719999999999999</c:v>
                </c:pt>
                <c:pt idx="1">
                  <c:v>13.719999999999999</c:v>
                </c:pt>
                <c:pt idx="2">
                  <c:v>13.719999999999999</c:v>
                </c:pt>
                <c:pt idx="3">
                  <c:v>13.719999999999999</c:v>
                </c:pt>
                <c:pt idx="4">
                  <c:v>13.719999999999999</c:v>
                </c:pt>
                <c:pt idx="5">
                  <c:v>13.719999999999999</c:v>
                </c:pt>
                <c:pt idx="6">
                  <c:v>13.719999999999999</c:v>
                </c:pt>
                <c:pt idx="7">
                  <c:v>13.719999999999999</c:v>
                </c:pt>
                <c:pt idx="8">
                  <c:v>13.719999999999999</c:v>
                </c:pt>
                <c:pt idx="9">
                  <c:v>13.719999999999999</c:v>
                </c:pt>
                <c:pt idx="10">
                  <c:v>13.719999999999999</c:v>
                </c:pt>
                <c:pt idx="11">
                  <c:v>13.719999999999999</c:v>
                </c:pt>
                <c:pt idx="12">
                  <c:v>13.719999999999999</c:v>
                </c:pt>
              </c:numCache>
            </c:numRef>
          </c:val>
          <c:smooth val="0"/>
          <c:extLst>
            <c:ext xmlns:c16="http://schemas.microsoft.com/office/drawing/2014/chart" uri="{C3380CC4-5D6E-409C-BE32-E72D297353CC}">
              <c16:uniqueId val="{00000002-3122-4318-A1D3-299F76D9CCE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'A4-PA-004'!$B$25</c:f>
              <c:strCache>
                <c:ptCount val="1"/>
                <c:pt idx="0">
                  <c:v>Datos</c:v>
                </c:pt>
              </c:strCache>
            </c:strRef>
          </c:tx>
          <c:spPr>
            <a:solidFill>
              <a:srgbClr val="004586"/>
            </a:solidFill>
            <a:ln w="25400">
              <a:noFill/>
            </a:ln>
          </c:spPr>
          <c:invertIfNegative val="0"/>
          <c:cat>
            <c:strRef>
              <c:f>'A4-PA-004'!$A$26:$A$38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'A4-PA-004'!$B$26:$B$38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F5F-4358-A453-BF5664DAC9C2}"/>
            </c:ext>
          </c:extLst>
        </c:ser>
        <c:ser>
          <c:idx val="1"/>
          <c:order val="1"/>
          <c:tx>
            <c:strRef>
              <c:f>'A4-PA-004'!$C$25</c:f>
              <c:strCache>
                <c:ptCount val="1"/>
                <c:pt idx="0">
                  <c:v>Meta Vigencia</c:v>
                </c:pt>
              </c:strCache>
            </c:strRef>
          </c:tx>
          <c:spPr>
            <a:solidFill>
              <a:srgbClr val="FF420E"/>
            </a:solidFill>
            <a:ln w="25400">
              <a:noFill/>
            </a:ln>
          </c:spPr>
          <c:invertIfNegative val="0"/>
          <c:cat>
            <c:strRef>
              <c:f>'A4-PA-004'!$A$26:$A$38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'A4-PA-004'!$C$26:$C$38</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1-2F5F-4358-A453-BF5664DAC9C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'A4-PA-004'!$D$25</c:f>
              <c:strCache>
                <c:ptCount val="1"/>
                <c:pt idx="0">
                  <c:v>Meta - Rango</c:v>
                </c:pt>
              </c:strCache>
            </c:strRef>
          </c:tx>
          <c:spPr>
            <a:ln w="38100">
              <a:solidFill>
                <a:srgbClr val="FFD320"/>
              </a:solidFill>
              <a:prstDash val="solid"/>
            </a:ln>
          </c:spPr>
          <c:marker>
            <c:symbol val="none"/>
          </c:marker>
          <c:cat>
            <c:strRef>
              <c:f>'A4-PA-004'!$A$26:$A$38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'A4-PA-004'!$D$26:$D$38</c:f>
              <c:numCache>
                <c:formatCode>0%</c:formatCode>
                <c:ptCount val="13"/>
                <c:pt idx="0">
                  <c:v>0.88200000000000001</c:v>
                </c:pt>
                <c:pt idx="1">
                  <c:v>0.88200000000000001</c:v>
                </c:pt>
                <c:pt idx="2">
                  <c:v>0.88200000000000001</c:v>
                </c:pt>
                <c:pt idx="3">
                  <c:v>0.88200000000000001</c:v>
                </c:pt>
                <c:pt idx="4">
                  <c:v>0.88200000000000001</c:v>
                </c:pt>
                <c:pt idx="5">
                  <c:v>0.88200000000000001</c:v>
                </c:pt>
                <c:pt idx="6">
                  <c:v>0.88200000000000001</c:v>
                </c:pt>
                <c:pt idx="7">
                  <c:v>0.88200000000000001</c:v>
                </c:pt>
                <c:pt idx="8">
                  <c:v>0.88200000000000001</c:v>
                </c:pt>
                <c:pt idx="9">
                  <c:v>0.88200000000000001</c:v>
                </c:pt>
                <c:pt idx="10">
                  <c:v>0.88200000000000001</c:v>
                </c:pt>
                <c:pt idx="11">
                  <c:v>0.88200000000000001</c:v>
                </c:pt>
                <c:pt idx="12">
                  <c:v>0.88200000000000001</c:v>
                </c:pt>
              </c:numCache>
            </c:numRef>
          </c:val>
          <c:smooth val="0"/>
          <c:extLst>
            <c:ext xmlns:c16="http://schemas.microsoft.com/office/drawing/2014/chart" uri="{C3380CC4-5D6E-409C-BE32-E72D297353CC}">
              <c16:uniqueId val="{00000002-2F5F-4358-A453-BF5664DAC9C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'A4-PA-005'!$B$25</c:f>
              <c:strCache>
                <c:ptCount val="1"/>
                <c:pt idx="0">
                  <c:v>Datos</c:v>
                </c:pt>
              </c:strCache>
            </c:strRef>
          </c:tx>
          <c:spPr>
            <a:solidFill>
              <a:srgbClr val="004586"/>
            </a:solidFill>
            <a:ln w="25400">
              <a:noFill/>
            </a:ln>
          </c:spPr>
          <c:invertIfNegative val="0"/>
          <c:cat>
            <c:strRef>
              <c:f>'A4-PA-005'!$A$26:$A$38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'A4-PA-005'!$B$26:$B$38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81E-4B4D-BB2C-6EC9CCE10699}"/>
            </c:ext>
          </c:extLst>
        </c:ser>
        <c:ser>
          <c:idx val="1"/>
          <c:order val="1"/>
          <c:tx>
            <c:strRef>
              <c:f>'A4-PA-005'!$C$25</c:f>
              <c:strCache>
                <c:ptCount val="1"/>
                <c:pt idx="0">
                  <c:v>Meta Vigencia</c:v>
                </c:pt>
              </c:strCache>
            </c:strRef>
          </c:tx>
          <c:spPr>
            <a:solidFill>
              <a:srgbClr val="FF420E"/>
            </a:solidFill>
            <a:ln w="25400">
              <a:noFill/>
            </a:ln>
          </c:spPr>
          <c:invertIfNegative val="0"/>
          <c:cat>
            <c:strRef>
              <c:f>'A4-PA-005'!$A$26:$A$38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81E-4B4D-BB2C-6EC9CCE1069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'A4-PA-005'!$D$25</c:f>
              <c:strCache>
                <c:ptCount val="1"/>
                <c:pt idx="0">
                  <c:v>Meta - Rango</c:v>
                </c:pt>
              </c:strCache>
            </c:strRef>
          </c:tx>
          <c:spPr>
            <a:ln w="38100">
              <a:solidFill>
                <a:srgbClr val="FFD320"/>
              </a:solidFill>
              <a:prstDash val="solid"/>
            </a:ln>
          </c:spPr>
          <c:marker>
            <c:symbol val="none"/>
          </c:marker>
          <c:cat>
            <c:strRef>
              <c:f>'A4-PA-005'!$A$26:$A$38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81E-4B4D-BB2C-6EC9CCE1069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'A4-PA-006'!$B$25</c:f>
              <c:strCache>
                <c:ptCount val="1"/>
                <c:pt idx="0">
                  <c:v>Datos</c:v>
                </c:pt>
              </c:strCache>
            </c:strRef>
          </c:tx>
          <c:spPr>
            <a:solidFill>
              <a:srgbClr val="004586"/>
            </a:solidFill>
            <a:ln w="25400">
              <a:noFill/>
            </a:ln>
          </c:spPr>
          <c:invertIfNegative val="0"/>
          <c:cat>
            <c:strRef>
              <c:f>'A4-PA-006'!$A$26:$A$38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'A4-PA-006'!$B$26:$B$38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F1C-4BA9-BB6E-FDB7A12AE310}"/>
            </c:ext>
          </c:extLst>
        </c:ser>
        <c:ser>
          <c:idx val="1"/>
          <c:order val="1"/>
          <c:tx>
            <c:strRef>
              <c:f>'A4-PA-006'!$C$25</c:f>
              <c:strCache>
                <c:ptCount val="1"/>
                <c:pt idx="0">
                  <c:v>Meta Vigencia</c:v>
                </c:pt>
              </c:strCache>
            </c:strRef>
          </c:tx>
          <c:spPr>
            <a:solidFill>
              <a:srgbClr val="FF420E"/>
            </a:solidFill>
            <a:ln w="25400">
              <a:noFill/>
            </a:ln>
          </c:spPr>
          <c:invertIfNegative val="0"/>
          <c:cat>
            <c:strRef>
              <c:f>'A4-PA-006'!$A$26:$A$38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1F1C-4BA9-BB6E-FDB7A12AE31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'A4-PA-006'!$D$25</c:f>
              <c:strCache>
                <c:ptCount val="1"/>
                <c:pt idx="0">
                  <c:v>Meta - Rango</c:v>
                </c:pt>
              </c:strCache>
            </c:strRef>
          </c:tx>
          <c:spPr>
            <a:ln w="38100">
              <a:solidFill>
                <a:srgbClr val="FFD320"/>
              </a:solidFill>
              <a:prstDash val="solid"/>
            </a:ln>
          </c:spPr>
          <c:marker>
            <c:symbol val="none"/>
          </c:marker>
          <c:cat>
            <c:strRef>
              <c:f>'A4-PA-006'!$A$26:$A$38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1F1C-4BA9-BB6E-FDB7A12AE31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'A4-PA-007'!$B$25</c:f>
              <c:strCache>
                <c:ptCount val="1"/>
                <c:pt idx="0">
                  <c:v>Datos</c:v>
                </c:pt>
              </c:strCache>
            </c:strRef>
          </c:tx>
          <c:spPr>
            <a:solidFill>
              <a:srgbClr val="004586"/>
            </a:solidFill>
            <a:ln w="25400">
              <a:noFill/>
            </a:ln>
          </c:spPr>
          <c:invertIfNegative val="0"/>
          <c:cat>
            <c:strRef>
              <c:f>'A4-PA-007'!$A$26:$A$38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'A4-PA-007'!$B$26:$B$38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170-4950-A87E-B198313F3024}"/>
            </c:ext>
          </c:extLst>
        </c:ser>
        <c:ser>
          <c:idx val="1"/>
          <c:order val="1"/>
          <c:tx>
            <c:strRef>
              <c:f>'A4-PA-007'!$C$25</c:f>
              <c:strCache>
                <c:ptCount val="1"/>
                <c:pt idx="0">
                  <c:v>Meta Vigencia</c:v>
                </c:pt>
              </c:strCache>
            </c:strRef>
          </c:tx>
          <c:spPr>
            <a:solidFill>
              <a:srgbClr val="FF420E"/>
            </a:solidFill>
            <a:ln w="25400">
              <a:noFill/>
            </a:ln>
          </c:spPr>
          <c:invertIfNegative val="0"/>
          <c:cat>
            <c:strRef>
              <c:f>'A4-PA-007'!$A$26:$A$38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170-4950-A87E-B198313F302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'A4-PA-007'!$D$25</c:f>
              <c:strCache>
                <c:ptCount val="1"/>
                <c:pt idx="0">
                  <c:v>Meta - Rango</c:v>
                </c:pt>
              </c:strCache>
            </c:strRef>
          </c:tx>
          <c:spPr>
            <a:ln w="38100">
              <a:solidFill>
                <a:srgbClr val="FFD320"/>
              </a:solidFill>
              <a:prstDash val="solid"/>
            </a:ln>
          </c:spPr>
          <c:marker>
            <c:symbol val="none"/>
          </c:marker>
          <c:cat>
            <c:strRef>
              <c:f>'A4-PA-007'!$A$26:$A$38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170-4950-A87E-B198313F302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'A4-PA-008'!$B$25</c:f>
              <c:strCache>
                <c:ptCount val="1"/>
                <c:pt idx="0">
                  <c:v>Datos</c:v>
                </c:pt>
              </c:strCache>
            </c:strRef>
          </c:tx>
          <c:spPr>
            <a:solidFill>
              <a:srgbClr val="004586"/>
            </a:solidFill>
            <a:ln w="25400">
              <a:noFill/>
            </a:ln>
          </c:spPr>
          <c:invertIfNegative val="0"/>
          <c:cat>
            <c:strRef>
              <c:f>'A4-PA-008'!$A$26:$A$38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'A4-PA-008'!$B$26:$B$38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8CC-42A0-B7E9-E574ED463C85}"/>
            </c:ext>
          </c:extLst>
        </c:ser>
        <c:ser>
          <c:idx val="1"/>
          <c:order val="1"/>
          <c:tx>
            <c:strRef>
              <c:f>'A4-PA-008'!$C$25</c:f>
              <c:strCache>
                <c:ptCount val="1"/>
                <c:pt idx="0">
                  <c:v>Meta Vigencia</c:v>
                </c:pt>
              </c:strCache>
            </c:strRef>
          </c:tx>
          <c:spPr>
            <a:solidFill>
              <a:srgbClr val="FF420E"/>
            </a:solidFill>
            <a:ln w="25400">
              <a:noFill/>
            </a:ln>
          </c:spPr>
          <c:invertIfNegative val="0"/>
          <c:cat>
            <c:strRef>
              <c:f>'A4-PA-008'!$A$26:$A$38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8CC-42A0-B7E9-E574ED463C8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'A4-PA-008'!$D$25</c:f>
              <c:strCache>
                <c:ptCount val="1"/>
                <c:pt idx="0">
                  <c:v>Meta - Rango</c:v>
                </c:pt>
              </c:strCache>
            </c:strRef>
          </c:tx>
          <c:spPr>
            <a:ln w="38100">
              <a:solidFill>
                <a:srgbClr val="FFD320"/>
              </a:solidFill>
              <a:prstDash val="solid"/>
            </a:ln>
          </c:spPr>
          <c:marker>
            <c:symbol val="none"/>
          </c:marker>
          <c:cat>
            <c:strRef>
              <c:f>'A4-PA-008'!$A$26:$A$38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'A4-PA-008'!$D$26:$D$38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8CC-42A0-B7E9-E574ED463C8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'C2-PA-001'!$B$25</c:f>
              <c:strCache>
                <c:ptCount val="1"/>
                <c:pt idx="0">
                  <c:v>Datos</c:v>
                </c:pt>
              </c:strCache>
            </c:strRef>
          </c:tx>
          <c:spPr>
            <a:solidFill>
              <a:srgbClr val="004586"/>
            </a:solidFill>
            <a:ln w="25400">
              <a:noFill/>
            </a:ln>
          </c:spPr>
          <c:invertIfNegative val="0"/>
          <c:cat>
            <c:strRef>
              <c:f>'C2-PA-001'!$A$26:$A$38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8A3-46C6-AFEE-53EEF4597C21}"/>
            </c:ext>
          </c:extLst>
        </c:ser>
        <c:ser>
          <c:idx val="1"/>
          <c:order val="1"/>
          <c:tx>
            <c:strRef>
              <c:f>'C2-PA-001'!$C$25</c:f>
              <c:strCache>
                <c:ptCount val="1"/>
                <c:pt idx="0">
                  <c:v>Meta Vigencia</c:v>
                </c:pt>
              </c:strCache>
            </c:strRef>
          </c:tx>
          <c:spPr>
            <a:solidFill>
              <a:srgbClr val="FF420E"/>
            </a:solidFill>
            <a:ln w="25400">
              <a:noFill/>
            </a:ln>
          </c:spPr>
          <c:invertIfNegative val="0"/>
          <c:cat>
            <c:strRef>
              <c:f>'C2-PA-001'!$A$26:$A$38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'C2-PA-001'!$C$26:$C$38</c:f>
              <c:numCache>
                <c:formatCode>_-* #,##0.0_-;\-* #,##0.0_-;_-* "-"??_-;_-@_-</c:formatCode>
                <c:ptCount val="13"/>
                <c:pt idx="0">
                  <c:v>10</c:v>
                </c:pt>
                <c:pt idx="1">
                  <c:v>10</c:v>
                </c:pt>
                <c:pt idx="2">
                  <c:v>10</c:v>
                </c:pt>
                <c:pt idx="3">
                  <c:v>10</c:v>
                </c:pt>
                <c:pt idx="4">
                  <c:v>10</c:v>
                </c:pt>
                <c:pt idx="5">
                  <c:v>10</c:v>
                </c:pt>
                <c:pt idx="6">
                  <c:v>10</c:v>
                </c:pt>
                <c:pt idx="7">
                  <c:v>10</c:v>
                </c:pt>
                <c:pt idx="8">
                  <c:v>10</c:v>
                </c:pt>
                <c:pt idx="9">
                  <c:v>10</c:v>
                </c:pt>
                <c:pt idx="10">
                  <c:v>10</c:v>
                </c:pt>
                <c:pt idx="11">
                  <c:v>10</c:v>
                </c:pt>
                <c:pt idx="12">
                  <c:v>10</c:v>
                </c:pt>
              </c:numCache>
            </c:numRef>
          </c:val>
          <c:extLst>
            <c:ext xmlns:c16="http://schemas.microsoft.com/office/drawing/2014/chart" uri="{C3380CC4-5D6E-409C-BE32-E72D297353CC}">
              <c16:uniqueId val="{00000001-58A3-46C6-AFEE-53EEF4597C2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'C2-PA-001'!$D$25</c:f>
              <c:strCache>
                <c:ptCount val="1"/>
                <c:pt idx="0">
                  <c:v>Meta - Rango</c:v>
                </c:pt>
              </c:strCache>
            </c:strRef>
          </c:tx>
          <c:spPr>
            <a:ln w="38100">
              <a:solidFill>
                <a:srgbClr val="FFD320"/>
              </a:solidFill>
              <a:prstDash val="solid"/>
            </a:ln>
          </c:spPr>
          <c:marker>
            <c:symbol val="none"/>
          </c:marker>
          <c:cat>
            <c:strRef>
              <c:f>'C2-PA-001'!$A$26:$A$38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'C2-PA-001'!$D$26:$D$38</c:f>
              <c:numCache>
                <c:formatCode>_-* #,##0.0_-;\-* #,##0.0_-;_-* "-"??_-;_-@_-</c:formatCode>
                <c:ptCount val="13"/>
                <c:pt idx="0">
                  <c:v>9.8000000000000007</c:v>
                </c:pt>
                <c:pt idx="1">
                  <c:v>9.8000000000000007</c:v>
                </c:pt>
                <c:pt idx="2">
                  <c:v>9.8000000000000007</c:v>
                </c:pt>
                <c:pt idx="3">
                  <c:v>9.8000000000000007</c:v>
                </c:pt>
                <c:pt idx="4">
                  <c:v>9.8000000000000007</c:v>
                </c:pt>
                <c:pt idx="5">
                  <c:v>9.8000000000000007</c:v>
                </c:pt>
                <c:pt idx="6">
                  <c:v>9.8000000000000007</c:v>
                </c:pt>
                <c:pt idx="7">
                  <c:v>9.8000000000000007</c:v>
                </c:pt>
                <c:pt idx="8">
                  <c:v>9.8000000000000007</c:v>
                </c:pt>
                <c:pt idx="9">
                  <c:v>9.8000000000000007</c:v>
                </c:pt>
                <c:pt idx="10">
                  <c:v>9.8000000000000007</c:v>
                </c:pt>
                <c:pt idx="11">
                  <c:v>9.8000000000000007</c:v>
                </c:pt>
                <c:pt idx="12">
                  <c:v>9.8000000000000007</c:v>
                </c:pt>
              </c:numCache>
            </c:numRef>
          </c:val>
          <c:smooth val="0"/>
          <c:extLst>
            <c:ext xmlns:c16="http://schemas.microsoft.com/office/drawing/2014/chart" uri="{C3380CC4-5D6E-409C-BE32-E72D297353CC}">
              <c16:uniqueId val="{00000002-58A3-46C6-AFEE-53EEF4597C2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'C2-PA-002'!$B$25</c:f>
              <c:strCache>
                <c:ptCount val="1"/>
                <c:pt idx="0">
                  <c:v>Datos</c:v>
                </c:pt>
              </c:strCache>
            </c:strRef>
          </c:tx>
          <c:spPr>
            <a:solidFill>
              <a:srgbClr val="004586"/>
            </a:solidFill>
            <a:ln w="25400">
              <a:noFill/>
            </a:ln>
          </c:spPr>
          <c:invertIfNegative val="0"/>
          <c:cat>
            <c:strRef>
              <c:f>'C2-PA-002'!$A$26:$A$38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543-4039-A908-4EED59BCCDA0}"/>
            </c:ext>
          </c:extLst>
        </c:ser>
        <c:ser>
          <c:idx val="1"/>
          <c:order val="1"/>
          <c:tx>
            <c:strRef>
              <c:f>'C2-PA-002'!$C$25</c:f>
              <c:strCache>
                <c:ptCount val="1"/>
                <c:pt idx="0">
                  <c:v>Meta Vigencia</c:v>
                </c:pt>
              </c:strCache>
            </c:strRef>
          </c:tx>
          <c:spPr>
            <a:solidFill>
              <a:srgbClr val="FF420E"/>
            </a:solidFill>
            <a:ln w="25400">
              <a:noFill/>
            </a:ln>
          </c:spPr>
          <c:invertIfNegative val="0"/>
          <c:cat>
            <c:strRef>
              <c:f>'C2-PA-002'!$A$26:$A$38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543-4039-A908-4EED59BCCDA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'C2-PA-002'!$D$25</c:f>
              <c:strCache>
                <c:ptCount val="1"/>
                <c:pt idx="0">
                  <c:v>Meta - Rango</c:v>
                </c:pt>
              </c:strCache>
            </c:strRef>
          </c:tx>
          <c:spPr>
            <a:ln w="38100">
              <a:solidFill>
                <a:srgbClr val="FFD320"/>
              </a:solidFill>
              <a:prstDash val="solid"/>
            </a:ln>
          </c:spPr>
          <c:marker>
            <c:symbol val="none"/>
          </c:marker>
          <c:cat>
            <c:strRef>
              <c:f>'C2-PA-002'!$A$26:$A$38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543-4039-A908-4EED59BCCDA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'C2-PA-003'!$B$25</c:f>
              <c:strCache>
                <c:ptCount val="1"/>
                <c:pt idx="0">
                  <c:v>Datos</c:v>
                </c:pt>
              </c:strCache>
            </c:strRef>
          </c:tx>
          <c:spPr>
            <a:solidFill>
              <a:srgbClr val="004586"/>
            </a:solidFill>
            <a:ln w="25400">
              <a:noFill/>
            </a:ln>
          </c:spPr>
          <c:invertIfNegative val="0"/>
          <c:cat>
            <c:strRef>
              <c:f>'C2-PA-003'!$A$26:$A$38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4D8-4225-99D7-695B42D953B8}"/>
            </c:ext>
          </c:extLst>
        </c:ser>
        <c:ser>
          <c:idx val="1"/>
          <c:order val="1"/>
          <c:tx>
            <c:strRef>
              <c:f>'C2-PA-003'!$C$25</c:f>
              <c:strCache>
                <c:ptCount val="1"/>
                <c:pt idx="0">
                  <c:v>Meta Vigencia</c:v>
                </c:pt>
              </c:strCache>
            </c:strRef>
          </c:tx>
          <c:spPr>
            <a:solidFill>
              <a:srgbClr val="FF420E"/>
            </a:solidFill>
            <a:ln w="25400">
              <a:noFill/>
            </a:ln>
          </c:spPr>
          <c:invertIfNegative val="0"/>
          <c:cat>
            <c:strRef>
              <c:f>'C2-PA-003'!$A$26:$A$38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54D8-4225-99D7-695B42D953B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'C2-PA-003'!$D$25</c:f>
              <c:strCache>
                <c:ptCount val="1"/>
                <c:pt idx="0">
                  <c:v>Meta - Rango</c:v>
                </c:pt>
              </c:strCache>
            </c:strRef>
          </c:tx>
          <c:spPr>
            <a:ln w="38100">
              <a:solidFill>
                <a:srgbClr val="FFD320"/>
              </a:solidFill>
              <a:prstDash val="solid"/>
            </a:ln>
          </c:spPr>
          <c:marker>
            <c:symbol val="none"/>
          </c:marker>
          <c:cat>
            <c:strRef>
              <c:f>'C2-PA-003'!$A$26:$A$38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54D8-4225-99D7-695B42D953B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'M2-PA-003'!$B$25</c:f>
              <c:strCache>
                <c:ptCount val="1"/>
                <c:pt idx="0">
                  <c:v>Datos</c:v>
                </c:pt>
              </c:strCache>
            </c:strRef>
          </c:tx>
          <c:spPr>
            <a:solidFill>
              <a:srgbClr val="004586"/>
            </a:solidFill>
            <a:ln w="25400">
              <a:noFill/>
            </a:ln>
          </c:spPr>
          <c:invertIfNegative val="0"/>
          <c:cat>
            <c:strRef>
              <c:f>'M2-PA-003'!$A$26:$A$38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927-4D78-9372-FF8E803889F1}"/>
            </c:ext>
          </c:extLst>
        </c:ser>
        <c:ser>
          <c:idx val="1"/>
          <c:order val="1"/>
          <c:tx>
            <c:strRef>
              <c:f>'M2-PA-003'!$C$25</c:f>
              <c:strCache>
                <c:ptCount val="1"/>
                <c:pt idx="0">
                  <c:v>Meta Vigencia</c:v>
                </c:pt>
              </c:strCache>
            </c:strRef>
          </c:tx>
          <c:spPr>
            <a:solidFill>
              <a:srgbClr val="FF420E"/>
            </a:solidFill>
            <a:ln w="25400">
              <a:noFill/>
            </a:ln>
          </c:spPr>
          <c:invertIfNegative val="0"/>
          <c:cat>
            <c:strRef>
              <c:f>'M2-PA-003'!$A$26:$A$38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'M2-PA-003'!$C$26:$C$38</c:f>
              <c:numCache>
                <c:formatCode>_-* #,##0.0_-;\-* #,##0.0_-;_-* "-"??_-;_-@_-</c:formatCode>
                <c:ptCount val="13"/>
                <c:pt idx="0">
                  <c:v>30</c:v>
                </c:pt>
                <c:pt idx="1">
                  <c:v>30</c:v>
                </c:pt>
                <c:pt idx="2">
                  <c:v>30</c:v>
                </c:pt>
                <c:pt idx="3">
                  <c:v>30</c:v>
                </c:pt>
                <c:pt idx="4">
                  <c:v>30</c:v>
                </c:pt>
                <c:pt idx="5">
                  <c:v>30</c:v>
                </c:pt>
                <c:pt idx="6">
                  <c:v>30</c:v>
                </c:pt>
                <c:pt idx="7">
                  <c:v>30</c:v>
                </c:pt>
                <c:pt idx="8">
                  <c:v>30</c:v>
                </c:pt>
                <c:pt idx="9">
                  <c:v>30</c:v>
                </c:pt>
                <c:pt idx="10">
                  <c:v>30</c:v>
                </c:pt>
                <c:pt idx="11">
                  <c:v>30</c:v>
                </c:pt>
                <c:pt idx="12">
                  <c:v>30</c:v>
                </c:pt>
              </c:numCache>
            </c:numRef>
          </c:val>
          <c:extLst>
            <c:ext xmlns:c16="http://schemas.microsoft.com/office/drawing/2014/chart" uri="{C3380CC4-5D6E-409C-BE32-E72D297353CC}">
              <c16:uniqueId val="{00000001-B927-4D78-9372-FF8E803889F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'M2-PA-003'!$D$25</c:f>
              <c:strCache>
                <c:ptCount val="1"/>
                <c:pt idx="0">
                  <c:v>Meta - Rango</c:v>
                </c:pt>
              </c:strCache>
            </c:strRef>
          </c:tx>
          <c:spPr>
            <a:ln w="38100">
              <a:solidFill>
                <a:srgbClr val="FFD320"/>
              </a:solidFill>
              <a:prstDash val="solid"/>
            </a:ln>
          </c:spPr>
          <c:marker>
            <c:symbol val="none"/>
          </c:marker>
          <c:cat>
            <c:strRef>
              <c:f>'M2-PA-003'!$A$26:$A$38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'M2-PA-003'!$D$26:$D$38</c:f>
              <c:numCache>
                <c:formatCode>_-* #,##0.0_-;\-* #,##0.0_-;_-* "-"??_-;_-@_-</c:formatCode>
                <c:ptCount val="13"/>
                <c:pt idx="0">
                  <c:v>29.4</c:v>
                </c:pt>
                <c:pt idx="1">
                  <c:v>29.4</c:v>
                </c:pt>
                <c:pt idx="2">
                  <c:v>29.4</c:v>
                </c:pt>
                <c:pt idx="3">
                  <c:v>29.4</c:v>
                </c:pt>
                <c:pt idx="4">
                  <c:v>29.4</c:v>
                </c:pt>
                <c:pt idx="5">
                  <c:v>29.4</c:v>
                </c:pt>
                <c:pt idx="6">
                  <c:v>29.4</c:v>
                </c:pt>
                <c:pt idx="7">
                  <c:v>29.4</c:v>
                </c:pt>
                <c:pt idx="8">
                  <c:v>29.4</c:v>
                </c:pt>
                <c:pt idx="9">
                  <c:v>29.4</c:v>
                </c:pt>
                <c:pt idx="10">
                  <c:v>29.4</c:v>
                </c:pt>
                <c:pt idx="11">
                  <c:v>29.4</c:v>
                </c:pt>
                <c:pt idx="12">
                  <c:v>29.4</c:v>
                </c:pt>
              </c:numCache>
            </c:numRef>
          </c:val>
          <c:smooth val="0"/>
          <c:extLst>
            <c:ext xmlns:c16="http://schemas.microsoft.com/office/drawing/2014/chart" uri="{C3380CC4-5D6E-409C-BE32-E72D297353CC}">
              <c16:uniqueId val="{00000002-B927-4D78-9372-FF8E803889F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'C2-PA-004'!$B$25</c:f>
              <c:strCache>
                <c:ptCount val="1"/>
                <c:pt idx="0">
                  <c:v>Datos</c:v>
                </c:pt>
              </c:strCache>
            </c:strRef>
          </c:tx>
          <c:spPr>
            <a:solidFill>
              <a:srgbClr val="004586"/>
            </a:solidFill>
            <a:ln w="25400">
              <a:noFill/>
            </a:ln>
          </c:spPr>
          <c:invertIfNegative val="0"/>
          <c:cat>
            <c:strRef>
              <c:f>'C2-PA-004'!$A$26:$A$38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'C2-PA-004'!$B$26:$B$38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7E6-4DEF-92D2-FA53586B0134}"/>
            </c:ext>
          </c:extLst>
        </c:ser>
        <c:ser>
          <c:idx val="1"/>
          <c:order val="1"/>
          <c:tx>
            <c:strRef>
              <c:f>'C2-PA-004'!$C$25</c:f>
              <c:strCache>
                <c:ptCount val="1"/>
                <c:pt idx="0">
                  <c:v>Meta Vigencia</c:v>
                </c:pt>
              </c:strCache>
            </c:strRef>
          </c:tx>
          <c:spPr>
            <a:solidFill>
              <a:srgbClr val="FF420E"/>
            </a:solidFill>
            <a:ln w="25400">
              <a:noFill/>
            </a:ln>
          </c:spPr>
          <c:invertIfNegative val="0"/>
          <c:cat>
            <c:strRef>
              <c:f>'C2-PA-004'!$A$26:$A$38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'C2-PA-004'!$C$26:$C$38</c:f>
              <c:numCache>
                <c:formatCode>_-* #,##0.0_-;\-* #,##0.0_-;_-* "-"??_-;_-@_-</c:formatCode>
                <c:ptCount val="13"/>
                <c:pt idx="0">
                  <c:v>7</c:v>
                </c:pt>
                <c:pt idx="1">
                  <c:v>7</c:v>
                </c:pt>
                <c:pt idx="2">
                  <c:v>7</c:v>
                </c:pt>
                <c:pt idx="3">
                  <c:v>7</c:v>
                </c:pt>
                <c:pt idx="4">
                  <c:v>7</c:v>
                </c:pt>
                <c:pt idx="5">
                  <c:v>7</c:v>
                </c:pt>
                <c:pt idx="6">
                  <c:v>7</c:v>
                </c:pt>
                <c:pt idx="7">
                  <c:v>7</c:v>
                </c:pt>
                <c:pt idx="8">
                  <c:v>7</c:v>
                </c:pt>
                <c:pt idx="9">
                  <c:v>7</c:v>
                </c:pt>
                <c:pt idx="10">
                  <c:v>7</c:v>
                </c:pt>
                <c:pt idx="11">
                  <c:v>7</c:v>
                </c:pt>
                <c:pt idx="12">
                  <c:v>7</c:v>
                </c:pt>
              </c:numCache>
            </c:numRef>
          </c:val>
          <c:extLst>
            <c:ext xmlns:c16="http://schemas.microsoft.com/office/drawing/2014/chart" uri="{C3380CC4-5D6E-409C-BE32-E72D297353CC}">
              <c16:uniqueId val="{00000001-F7E6-4DEF-92D2-FA53586B013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'C2-PA-004'!$D$25</c:f>
              <c:strCache>
                <c:ptCount val="1"/>
                <c:pt idx="0">
                  <c:v>Meta - Rango</c:v>
                </c:pt>
              </c:strCache>
            </c:strRef>
          </c:tx>
          <c:spPr>
            <a:ln w="38100">
              <a:solidFill>
                <a:srgbClr val="FFD320"/>
              </a:solidFill>
              <a:prstDash val="solid"/>
            </a:ln>
          </c:spPr>
          <c:marker>
            <c:symbol val="none"/>
          </c:marker>
          <c:cat>
            <c:strRef>
              <c:f>'C2-PA-004'!$A$26:$A$38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'C2-PA-004'!$D$26:$D$38</c:f>
              <c:numCache>
                <c:formatCode>_-* #,##0.0_-;\-* #,##0.0_-;_-* "-"??_-;_-@_-</c:formatCode>
                <c:ptCount val="13"/>
                <c:pt idx="0">
                  <c:v>6.8599999999999994</c:v>
                </c:pt>
                <c:pt idx="1">
                  <c:v>6.8599999999999994</c:v>
                </c:pt>
                <c:pt idx="2">
                  <c:v>6.8599999999999994</c:v>
                </c:pt>
                <c:pt idx="3">
                  <c:v>6.8599999999999994</c:v>
                </c:pt>
                <c:pt idx="4">
                  <c:v>6.8599999999999994</c:v>
                </c:pt>
                <c:pt idx="5">
                  <c:v>6.8599999999999994</c:v>
                </c:pt>
                <c:pt idx="6">
                  <c:v>6.8599999999999994</c:v>
                </c:pt>
                <c:pt idx="7">
                  <c:v>6.8599999999999994</c:v>
                </c:pt>
                <c:pt idx="8">
                  <c:v>6.8599999999999994</c:v>
                </c:pt>
                <c:pt idx="9">
                  <c:v>6.8599999999999994</c:v>
                </c:pt>
                <c:pt idx="10">
                  <c:v>6.8599999999999994</c:v>
                </c:pt>
                <c:pt idx="11">
                  <c:v>6.8599999999999994</c:v>
                </c:pt>
                <c:pt idx="12">
                  <c:v>6.8599999999999994</c:v>
                </c:pt>
              </c:numCache>
            </c:numRef>
          </c:val>
          <c:smooth val="0"/>
          <c:extLst>
            <c:ext xmlns:c16="http://schemas.microsoft.com/office/drawing/2014/chart" uri="{C3380CC4-5D6E-409C-BE32-E72D297353CC}">
              <c16:uniqueId val="{00000002-F7E6-4DEF-92D2-FA53586B013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'M2-PA-004'!$B$25</c:f>
              <c:strCache>
                <c:ptCount val="1"/>
                <c:pt idx="0">
                  <c:v>Datos</c:v>
                </c:pt>
              </c:strCache>
            </c:strRef>
          </c:tx>
          <c:spPr>
            <a:solidFill>
              <a:srgbClr val="004586"/>
            </a:solidFill>
            <a:ln w="25400">
              <a:noFill/>
            </a:ln>
          </c:spPr>
          <c:invertIfNegative val="0"/>
          <c:cat>
            <c:strRef>
              <c:f>'M2-PA-004'!$A$26:$A$38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'M2-PA-004'!$B$26:$B$38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258-4F2C-A6BA-AC7BE90C2012}"/>
            </c:ext>
          </c:extLst>
        </c:ser>
        <c:ser>
          <c:idx val="1"/>
          <c:order val="1"/>
          <c:tx>
            <c:strRef>
              <c:f>'M2-PA-004'!$C$25</c:f>
              <c:strCache>
                <c:ptCount val="1"/>
                <c:pt idx="0">
                  <c:v>Meta Vigencia</c:v>
                </c:pt>
              </c:strCache>
            </c:strRef>
          </c:tx>
          <c:spPr>
            <a:solidFill>
              <a:srgbClr val="FF420E"/>
            </a:solidFill>
            <a:ln w="25400">
              <a:noFill/>
            </a:ln>
          </c:spPr>
          <c:invertIfNegative val="0"/>
          <c:cat>
            <c:strRef>
              <c:f>'M2-PA-004'!$A$26:$A$38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'M2-PA-004'!$C$26:$C$38</c:f>
              <c:numCache>
                <c:formatCode>_-* #,##0.0_-;\-* #,##0.0_-;_-* "-"??_-;_-@_-</c:formatCode>
                <c:ptCount val="13"/>
                <c:pt idx="0">
                  <c:v>70</c:v>
                </c:pt>
                <c:pt idx="1">
                  <c:v>70</c:v>
                </c:pt>
                <c:pt idx="2">
                  <c:v>70</c:v>
                </c:pt>
                <c:pt idx="3">
                  <c:v>70</c:v>
                </c:pt>
                <c:pt idx="4">
                  <c:v>70</c:v>
                </c:pt>
                <c:pt idx="5">
                  <c:v>70</c:v>
                </c:pt>
                <c:pt idx="6">
                  <c:v>70</c:v>
                </c:pt>
                <c:pt idx="7">
                  <c:v>70</c:v>
                </c:pt>
                <c:pt idx="8">
                  <c:v>70</c:v>
                </c:pt>
                <c:pt idx="9">
                  <c:v>70</c:v>
                </c:pt>
                <c:pt idx="10">
                  <c:v>70</c:v>
                </c:pt>
                <c:pt idx="11">
                  <c:v>70</c:v>
                </c:pt>
                <c:pt idx="12">
                  <c:v>70</c:v>
                </c:pt>
              </c:numCache>
            </c:numRef>
          </c:val>
          <c:extLst>
            <c:ext xmlns:c16="http://schemas.microsoft.com/office/drawing/2014/chart" uri="{C3380CC4-5D6E-409C-BE32-E72D297353CC}">
              <c16:uniqueId val="{00000001-4258-4F2C-A6BA-AC7BE90C201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'M2-PA-004'!$D$25</c:f>
              <c:strCache>
                <c:ptCount val="1"/>
                <c:pt idx="0">
                  <c:v>Meta - Rango</c:v>
                </c:pt>
              </c:strCache>
            </c:strRef>
          </c:tx>
          <c:spPr>
            <a:ln w="38100">
              <a:solidFill>
                <a:srgbClr val="FFD320"/>
              </a:solidFill>
              <a:prstDash val="solid"/>
            </a:ln>
          </c:spPr>
          <c:marker>
            <c:symbol val="none"/>
          </c:marker>
          <c:cat>
            <c:strRef>
              <c:f>'M2-PA-004'!$A$26:$A$38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'M2-PA-004'!$D$26:$D$38</c:f>
              <c:numCache>
                <c:formatCode>_-* #,##0.0_-;\-* #,##0.0_-;_-* "-"??_-;_-@_-</c:formatCode>
                <c:ptCount val="13"/>
                <c:pt idx="0">
                  <c:v>68.599999999999994</c:v>
                </c:pt>
                <c:pt idx="1">
                  <c:v>68.599999999999994</c:v>
                </c:pt>
                <c:pt idx="2">
                  <c:v>68.599999999999994</c:v>
                </c:pt>
                <c:pt idx="3">
                  <c:v>68.599999999999994</c:v>
                </c:pt>
                <c:pt idx="4">
                  <c:v>68.599999999999994</c:v>
                </c:pt>
                <c:pt idx="5">
                  <c:v>68.599999999999994</c:v>
                </c:pt>
                <c:pt idx="6">
                  <c:v>68.599999999999994</c:v>
                </c:pt>
                <c:pt idx="7">
                  <c:v>68.599999999999994</c:v>
                </c:pt>
                <c:pt idx="8">
                  <c:v>68.599999999999994</c:v>
                </c:pt>
                <c:pt idx="9">
                  <c:v>68.599999999999994</c:v>
                </c:pt>
                <c:pt idx="10">
                  <c:v>68.599999999999994</c:v>
                </c:pt>
                <c:pt idx="11">
                  <c:v>68.599999999999994</c:v>
                </c:pt>
                <c:pt idx="12">
                  <c:v>68.599999999999994</c:v>
                </c:pt>
              </c:numCache>
            </c:numRef>
          </c:val>
          <c:smooth val="0"/>
          <c:extLst>
            <c:ext xmlns:c16="http://schemas.microsoft.com/office/drawing/2014/chart" uri="{C3380CC4-5D6E-409C-BE32-E72D297353CC}">
              <c16:uniqueId val="{00000002-4258-4F2C-A6BA-AC7BE90C201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'M3-PA-013'!$B$25</c:f>
              <c:strCache>
                <c:ptCount val="1"/>
                <c:pt idx="0">
                  <c:v>Datos</c:v>
                </c:pt>
              </c:strCache>
            </c:strRef>
          </c:tx>
          <c:spPr>
            <a:solidFill>
              <a:srgbClr val="004586"/>
            </a:solidFill>
            <a:ln w="25400">
              <a:noFill/>
            </a:ln>
          </c:spPr>
          <c:invertIfNegative val="0"/>
          <c:cat>
            <c:strRef>
              <c:f>'M3-PA-013'!$A$26:$A$38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CE9-4A3F-B042-291585F8463C}"/>
            </c:ext>
          </c:extLst>
        </c:ser>
        <c:ser>
          <c:idx val="1"/>
          <c:order val="1"/>
          <c:tx>
            <c:strRef>
              <c:f>'M3-PA-013'!$C$25</c:f>
              <c:strCache>
                <c:ptCount val="1"/>
                <c:pt idx="0">
                  <c:v>Meta Vigencia</c:v>
                </c:pt>
              </c:strCache>
            </c:strRef>
          </c:tx>
          <c:spPr>
            <a:solidFill>
              <a:srgbClr val="FF420E"/>
            </a:solidFill>
            <a:ln w="25400">
              <a:noFill/>
            </a:ln>
          </c:spPr>
          <c:invertIfNegative val="0"/>
          <c:cat>
            <c:strRef>
              <c:f>'M3-PA-013'!$A$26:$A$38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'M3-PA-013'!$C$26:$C$38</c:f>
              <c:numCache>
                <c:formatCode>_-* #,##0.0_-;\-* #,##0.0_-;_-* "-"??_-;_-@_-</c:formatCode>
                <c:ptCount val="13"/>
                <c:pt idx="0">
                  <c:v>33</c:v>
                </c:pt>
                <c:pt idx="1">
                  <c:v>33</c:v>
                </c:pt>
                <c:pt idx="2">
                  <c:v>33</c:v>
                </c:pt>
                <c:pt idx="3">
                  <c:v>33</c:v>
                </c:pt>
                <c:pt idx="4">
                  <c:v>33</c:v>
                </c:pt>
                <c:pt idx="5">
                  <c:v>33</c:v>
                </c:pt>
                <c:pt idx="6">
                  <c:v>33</c:v>
                </c:pt>
                <c:pt idx="7">
                  <c:v>33</c:v>
                </c:pt>
                <c:pt idx="8">
                  <c:v>33</c:v>
                </c:pt>
                <c:pt idx="9">
                  <c:v>33</c:v>
                </c:pt>
                <c:pt idx="10">
                  <c:v>33</c:v>
                </c:pt>
                <c:pt idx="11">
                  <c:v>33</c:v>
                </c:pt>
                <c:pt idx="12">
                  <c:v>33</c:v>
                </c:pt>
              </c:numCache>
            </c:numRef>
          </c:val>
          <c:extLst>
            <c:ext xmlns:c16="http://schemas.microsoft.com/office/drawing/2014/chart" uri="{C3380CC4-5D6E-409C-BE32-E72D297353CC}">
              <c16:uniqueId val="{00000001-2CE9-4A3F-B042-291585F8463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'M3-PA-013'!$D$25</c:f>
              <c:strCache>
                <c:ptCount val="1"/>
                <c:pt idx="0">
                  <c:v>Meta - Rango</c:v>
                </c:pt>
              </c:strCache>
            </c:strRef>
          </c:tx>
          <c:spPr>
            <a:ln w="38100">
              <a:solidFill>
                <a:srgbClr val="FFD320"/>
              </a:solidFill>
              <a:prstDash val="solid"/>
            </a:ln>
          </c:spPr>
          <c:marker>
            <c:symbol val="none"/>
          </c:marker>
          <c:cat>
            <c:strRef>
              <c:f>'M3-PA-013'!$A$26:$A$38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'M3-PA-013'!$D$26:$D$38</c:f>
              <c:numCache>
                <c:formatCode>_-* #,##0.0_-;\-* #,##0.0_-;_-* "-"??_-;_-@_-</c:formatCode>
                <c:ptCount val="13"/>
                <c:pt idx="0">
                  <c:v>32.339999999999996</c:v>
                </c:pt>
                <c:pt idx="1">
                  <c:v>32.339999999999996</c:v>
                </c:pt>
                <c:pt idx="2">
                  <c:v>32.339999999999996</c:v>
                </c:pt>
                <c:pt idx="3">
                  <c:v>32.339999999999996</c:v>
                </c:pt>
                <c:pt idx="4">
                  <c:v>32.339999999999996</c:v>
                </c:pt>
                <c:pt idx="5">
                  <c:v>32.339999999999996</c:v>
                </c:pt>
                <c:pt idx="6">
                  <c:v>32.339999999999996</c:v>
                </c:pt>
                <c:pt idx="7">
                  <c:v>32.339999999999996</c:v>
                </c:pt>
                <c:pt idx="8">
                  <c:v>32.339999999999996</c:v>
                </c:pt>
                <c:pt idx="9">
                  <c:v>32.339999999999996</c:v>
                </c:pt>
                <c:pt idx="10">
                  <c:v>32.339999999999996</c:v>
                </c:pt>
                <c:pt idx="11">
                  <c:v>32.339999999999996</c:v>
                </c:pt>
                <c:pt idx="12">
                  <c:v>32.339999999999996</c:v>
                </c:pt>
              </c:numCache>
            </c:numRef>
          </c:val>
          <c:smooth val="0"/>
          <c:extLst>
            <c:ext xmlns:c16="http://schemas.microsoft.com/office/drawing/2014/chart" uri="{C3380CC4-5D6E-409C-BE32-E72D297353CC}">
              <c16:uniqueId val="{00000002-2CE9-4A3F-B042-291585F8463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'M3-PA-014'!$B$25</c:f>
              <c:strCache>
                <c:ptCount val="1"/>
                <c:pt idx="0">
                  <c:v>Datos</c:v>
                </c:pt>
              </c:strCache>
            </c:strRef>
          </c:tx>
          <c:spPr>
            <a:solidFill>
              <a:srgbClr val="004586"/>
            </a:solidFill>
            <a:ln w="25400">
              <a:noFill/>
            </a:ln>
          </c:spPr>
          <c:invertIfNegative val="0"/>
          <c:cat>
            <c:strRef>
              <c:f>'M3-PA-014'!$A$26:$A$38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'M3-PA-014'!$B$26:$B$38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E52-4785-ACAC-449794BBD2CC}"/>
            </c:ext>
          </c:extLst>
        </c:ser>
        <c:ser>
          <c:idx val="1"/>
          <c:order val="1"/>
          <c:tx>
            <c:strRef>
              <c:f>'M3-PA-014'!$C$25</c:f>
              <c:strCache>
                <c:ptCount val="1"/>
                <c:pt idx="0">
                  <c:v>Meta Vigencia</c:v>
                </c:pt>
              </c:strCache>
            </c:strRef>
          </c:tx>
          <c:spPr>
            <a:solidFill>
              <a:srgbClr val="FF420E"/>
            </a:solidFill>
            <a:ln w="25400">
              <a:noFill/>
            </a:ln>
          </c:spPr>
          <c:invertIfNegative val="0"/>
          <c:cat>
            <c:strRef>
              <c:f>'M3-PA-014'!$A$26:$A$38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'M3-PA-014'!$C$26:$C$38</c:f>
              <c:numCache>
                <c:formatCode>_-* #,##0.0_-;\-* #,##0.0_-;_-* "-"??_-;_-@_-</c:formatCode>
                <c:ptCount val="13"/>
                <c:pt idx="0">
                  <c:v>37</c:v>
                </c:pt>
                <c:pt idx="1">
                  <c:v>37</c:v>
                </c:pt>
                <c:pt idx="2">
                  <c:v>37</c:v>
                </c:pt>
                <c:pt idx="3">
                  <c:v>37</c:v>
                </c:pt>
                <c:pt idx="4">
                  <c:v>37</c:v>
                </c:pt>
                <c:pt idx="5">
                  <c:v>37</c:v>
                </c:pt>
                <c:pt idx="6">
                  <c:v>37</c:v>
                </c:pt>
                <c:pt idx="7">
                  <c:v>37</c:v>
                </c:pt>
                <c:pt idx="8">
                  <c:v>37</c:v>
                </c:pt>
                <c:pt idx="9">
                  <c:v>37</c:v>
                </c:pt>
                <c:pt idx="10">
                  <c:v>37</c:v>
                </c:pt>
                <c:pt idx="11">
                  <c:v>37</c:v>
                </c:pt>
                <c:pt idx="12">
                  <c:v>37</c:v>
                </c:pt>
              </c:numCache>
            </c:numRef>
          </c:val>
          <c:extLst>
            <c:ext xmlns:c16="http://schemas.microsoft.com/office/drawing/2014/chart" uri="{C3380CC4-5D6E-409C-BE32-E72D297353CC}">
              <c16:uniqueId val="{00000001-6E52-4785-ACAC-449794BBD2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'M3-PA-014'!$D$25</c:f>
              <c:strCache>
                <c:ptCount val="1"/>
                <c:pt idx="0">
                  <c:v>Meta - Rango</c:v>
                </c:pt>
              </c:strCache>
            </c:strRef>
          </c:tx>
          <c:spPr>
            <a:ln w="38100">
              <a:solidFill>
                <a:srgbClr val="FFD320"/>
              </a:solidFill>
              <a:prstDash val="solid"/>
            </a:ln>
          </c:spPr>
          <c:marker>
            <c:symbol val="none"/>
          </c:marker>
          <c:cat>
            <c:strRef>
              <c:f>'M3-PA-014'!$A$26:$A$38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'M3-PA-014'!$D$26:$D$38</c:f>
              <c:numCache>
                <c:formatCode>_-* #,##0.0_-;\-* #,##0.0_-;_-* "-"??_-;_-@_-</c:formatCode>
                <c:ptCount val="13"/>
                <c:pt idx="0">
                  <c:v>36.26</c:v>
                </c:pt>
                <c:pt idx="1">
                  <c:v>36.26</c:v>
                </c:pt>
                <c:pt idx="2">
                  <c:v>36.26</c:v>
                </c:pt>
                <c:pt idx="3">
                  <c:v>36.26</c:v>
                </c:pt>
                <c:pt idx="4">
                  <c:v>36.26</c:v>
                </c:pt>
                <c:pt idx="5">
                  <c:v>36.26</c:v>
                </c:pt>
                <c:pt idx="6">
                  <c:v>36.26</c:v>
                </c:pt>
                <c:pt idx="7">
                  <c:v>36.26</c:v>
                </c:pt>
                <c:pt idx="8">
                  <c:v>36.26</c:v>
                </c:pt>
                <c:pt idx="9">
                  <c:v>36.26</c:v>
                </c:pt>
                <c:pt idx="10">
                  <c:v>36.26</c:v>
                </c:pt>
                <c:pt idx="11">
                  <c:v>36.26</c:v>
                </c:pt>
                <c:pt idx="12">
                  <c:v>36.26</c:v>
                </c:pt>
              </c:numCache>
            </c:numRef>
          </c:val>
          <c:smooth val="0"/>
          <c:extLst>
            <c:ext xmlns:c16="http://schemas.microsoft.com/office/drawing/2014/chart" uri="{C3380CC4-5D6E-409C-BE32-E72D297353CC}">
              <c16:uniqueId val="{00000002-6E52-4785-ACAC-449794BBD2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'M2-PA-005'!$B$25</c:f>
              <c:strCache>
                <c:ptCount val="1"/>
                <c:pt idx="0">
                  <c:v>Datos</c:v>
                </c:pt>
              </c:strCache>
            </c:strRef>
          </c:tx>
          <c:spPr>
            <a:solidFill>
              <a:srgbClr val="004586"/>
            </a:solidFill>
            <a:ln w="25400">
              <a:noFill/>
            </a:ln>
          </c:spPr>
          <c:invertIfNegative val="0"/>
          <c:cat>
            <c:strRef>
              <c:f>'M2-PA-005'!$A$26:$A$38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'M2-PA-005'!$B$26:$B$38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13F-490B-B8BD-27A45C09064F}"/>
            </c:ext>
          </c:extLst>
        </c:ser>
        <c:ser>
          <c:idx val="1"/>
          <c:order val="1"/>
          <c:tx>
            <c:strRef>
              <c:f>'M2-PA-005'!$C$25</c:f>
              <c:strCache>
                <c:ptCount val="1"/>
                <c:pt idx="0">
                  <c:v>Meta Vigencia</c:v>
                </c:pt>
              </c:strCache>
            </c:strRef>
          </c:tx>
          <c:spPr>
            <a:solidFill>
              <a:srgbClr val="FF420E"/>
            </a:solidFill>
            <a:ln w="25400">
              <a:noFill/>
            </a:ln>
          </c:spPr>
          <c:invertIfNegative val="0"/>
          <c:cat>
            <c:strRef>
              <c:f>'M2-PA-005'!$A$26:$A$38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'M2-PA-005'!$C$26:$C$38</c:f>
              <c:numCache>
                <c:formatCode>_-* #,##0.0_-;\-* #,##0.0_-;_-* "-"??_-;_-@_-</c:formatCode>
                <c:ptCount val="13"/>
                <c:pt idx="0">
                  <c:v>50</c:v>
                </c:pt>
                <c:pt idx="1">
                  <c:v>50</c:v>
                </c:pt>
                <c:pt idx="2">
                  <c:v>50</c:v>
                </c:pt>
                <c:pt idx="3">
                  <c:v>50</c:v>
                </c:pt>
                <c:pt idx="4">
                  <c:v>50</c:v>
                </c:pt>
                <c:pt idx="5">
                  <c:v>50</c:v>
                </c:pt>
                <c:pt idx="6">
                  <c:v>50</c:v>
                </c:pt>
                <c:pt idx="7">
                  <c:v>50</c:v>
                </c:pt>
                <c:pt idx="8">
                  <c:v>50</c:v>
                </c:pt>
                <c:pt idx="9">
                  <c:v>50</c:v>
                </c:pt>
                <c:pt idx="10">
                  <c:v>50</c:v>
                </c:pt>
                <c:pt idx="11">
                  <c:v>50</c:v>
                </c:pt>
                <c:pt idx="12">
                  <c:v>50</c:v>
                </c:pt>
              </c:numCache>
            </c:numRef>
          </c:val>
          <c:extLst>
            <c:ext xmlns:c16="http://schemas.microsoft.com/office/drawing/2014/chart" uri="{C3380CC4-5D6E-409C-BE32-E72D297353CC}">
              <c16:uniqueId val="{00000001-E13F-490B-B8BD-27A45C09064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'M2-PA-005'!$D$25</c:f>
              <c:strCache>
                <c:ptCount val="1"/>
                <c:pt idx="0">
                  <c:v>Meta - Rango</c:v>
                </c:pt>
              </c:strCache>
            </c:strRef>
          </c:tx>
          <c:spPr>
            <a:ln w="38100">
              <a:solidFill>
                <a:srgbClr val="FFD320"/>
              </a:solidFill>
              <a:prstDash val="solid"/>
            </a:ln>
          </c:spPr>
          <c:marker>
            <c:symbol val="none"/>
          </c:marker>
          <c:cat>
            <c:strRef>
              <c:f>'M2-PA-005'!$A$26:$A$38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'M2-PA-005'!$D$26:$D$38</c:f>
              <c:numCache>
                <c:formatCode>_-* #,##0.0_-;\-* #,##0.0_-;_-* "-"??_-;_-@_-</c:formatCode>
                <c:ptCount val="13"/>
                <c:pt idx="0">
                  <c:v>49</c:v>
                </c:pt>
                <c:pt idx="1">
                  <c:v>49</c:v>
                </c:pt>
                <c:pt idx="2">
                  <c:v>49</c:v>
                </c:pt>
                <c:pt idx="3">
                  <c:v>49</c:v>
                </c:pt>
                <c:pt idx="4">
                  <c:v>49</c:v>
                </c:pt>
                <c:pt idx="5">
                  <c:v>49</c:v>
                </c:pt>
                <c:pt idx="6">
                  <c:v>49</c:v>
                </c:pt>
                <c:pt idx="7">
                  <c:v>49</c:v>
                </c:pt>
                <c:pt idx="8">
                  <c:v>49</c:v>
                </c:pt>
                <c:pt idx="9">
                  <c:v>49</c:v>
                </c:pt>
                <c:pt idx="10">
                  <c:v>49</c:v>
                </c:pt>
                <c:pt idx="11">
                  <c:v>49</c:v>
                </c:pt>
                <c:pt idx="12">
                  <c:v>49</c:v>
                </c:pt>
              </c:numCache>
            </c:numRef>
          </c:val>
          <c:smooth val="0"/>
          <c:extLst>
            <c:ext xmlns:c16="http://schemas.microsoft.com/office/drawing/2014/chart" uri="{C3380CC4-5D6E-409C-BE32-E72D297353CC}">
              <c16:uniqueId val="{00000002-E13F-490B-B8BD-27A45C09064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'M3-PA-016'!$B$25</c:f>
              <c:strCache>
                <c:ptCount val="1"/>
                <c:pt idx="0">
                  <c:v>Datos</c:v>
                </c:pt>
              </c:strCache>
            </c:strRef>
          </c:tx>
          <c:spPr>
            <a:solidFill>
              <a:srgbClr val="004586"/>
            </a:solidFill>
            <a:ln w="25400">
              <a:noFill/>
            </a:ln>
          </c:spPr>
          <c:invertIfNegative val="0"/>
          <c:cat>
            <c:strRef>
              <c:f>'M3-PA-016'!$A$26:$A$38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'M3-PA-016'!$B$26:$B$38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B91-4AE7-945E-01DEFE129E75}"/>
            </c:ext>
          </c:extLst>
        </c:ser>
        <c:ser>
          <c:idx val="1"/>
          <c:order val="1"/>
          <c:tx>
            <c:strRef>
              <c:f>'M3-PA-016'!$C$25</c:f>
              <c:strCache>
                <c:ptCount val="1"/>
                <c:pt idx="0">
                  <c:v>Meta Vigencia</c:v>
                </c:pt>
              </c:strCache>
            </c:strRef>
          </c:tx>
          <c:spPr>
            <a:solidFill>
              <a:srgbClr val="FF420E"/>
            </a:solidFill>
            <a:ln w="25400">
              <a:noFill/>
            </a:ln>
          </c:spPr>
          <c:invertIfNegative val="0"/>
          <c:cat>
            <c:strRef>
              <c:f>'M3-PA-016'!$A$26:$A$38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'M3-PA-016'!$C$26:$C$38</c:f>
              <c:numCache>
                <c:formatCode>_-* #,##0.0_-;\-* #,##0.0_-;_-* "-"??_-;_-@_-</c:formatCode>
                <c:ptCount val="13"/>
                <c:pt idx="0">
                  <c:v>12</c:v>
                </c:pt>
                <c:pt idx="1">
                  <c:v>12</c:v>
                </c:pt>
                <c:pt idx="2">
                  <c:v>12</c:v>
                </c:pt>
                <c:pt idx="3">
                  <c:v>12</c:v>
                </c:pt>
                <c:pt idx="4">
                  <c:v>12</c:v>
                </c:pt>
                <c:pt idx="5">
                  <c:v>12</c:v>
                </c:pt>
                <c:pt idx="6">
                  <c:v>12</c:v>
                </c:pt>
                <c:pt idx="7">
                  <c:v>12</c:v>
                </c:pt>
                <c:pt idx="8">
                  <c:v>12</c:v>
                </c:pt>
                <c:pt idx="9">
                  <c:v>12</c:v>
                </c:pt>
                <c:pt idx="10">
                  <c:v>12</c:v>
                </c:pt>
                <c:pt idx="11">
                  <c:v>12</c:v>
                </c:pt>
                <c:pt idx="12">
                  <c:v>12</c:v>
                </c:pt>
              </c:numCache>
            </c:numRef>
          </c:val>
          <c:extLst>
            <c:ext xmlns:c16="http://schemas.microsoft.com/office/drawing/2014/chart" uri="{C3380CC4-5D6E-409C-BE32-E72D297353CC}">
              <c16:uniqueId val="{00000001-BB91-4AE7-945E-01DEFE129E7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'M3-PA-016'!$D$25</c:f>
              <c:strCache>
                <c:ptCount val="1"/>
                <c:pt idx="0">
                  <c:v>Meta - Rango</c:v>
                </c:pt>
              </c:strCache>
            </c:strRef>
          </c:tx>
          <c:spPr>
            <a:ln w="38100">
              <a:solidFill>
                <a:srgbClr val="FFD320"/>
              </a:solidFill>
              <a:prstDash val="solid"/>
            </a:ln>
          </c:spPr>
          <c:marker>
            <c:symbol val="none"/>
          </c:marker>
          <c:cat>
            <c:strRef>
              <c:f>'M3-PA-016'!$A$26:$A$38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'M3-PA-016'!$D$26:$D$38</c:f>
              <c:numCache>
                <c:formatCode>_-* #,##0.0_-;\-* #,##0.0_-;_-* "-"??_-;_-@_-</c:formatCode>
                <c:ptCount val="13"/>
                <c:pt idx="0">
                  <c:v>11.76</c:v>
                </c:pt>
                <c:pt idx="1">
                  <c:v>11.76</c:v>
                </c:pt>
                <c:pt idx="2">
                  <c:v>11.76</c:v>
                </c:pt>
                <c:pt idx="3">
                  <c:v>11.76</c:v>
                </c:pt>
                <c:pt idx="4">
                  <c:v>11.76</c:v>
                </c:pt>
                <c:pt idx="5">
                  <c:v>11.76</c:v>
                </c:pt>
                <c:pt idx="6">
                  <c:v>11.76</c:v>
                </c:pt>
                <c:pt idx="7">
                  <c:v>11.76</c:v>
                </c:pt>
                <c:pt idx="8">
                  <c:v>11.76</c:v>
                </c:pt>
                <c:pt idx="9">
                  <c:v>11.76</c:v>
                </c:pt>
                <c:pt idx="10">
                  <c:v>11.76</c:v>
                </c:pt>
                <c:pt idx="11">
                  <c:v>11.76</c:v>
                </c:pt>
                <c:pt idx="12">
                  <c:v>11.76</c:v>
                </c:pt>
              </c:numCache>
            </c:numRef>
          </c:val>
          <c:smooth val="0"/>
          <c:extLst>
            <c:ext xmlns:c16="http://schemas.microsoft.com/office/drawing/2014/chart" uri="{C3380CC4-5D6E-409C-BE32-E72D297353CC}">
              <c16:uniqueId val="{00000002-BB91-4AE7-945E-01DEFE129E7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'M2-PA-006'!$B$25</c:f>
              <c:strCache>
                <c:ptCount val="1"/>
                <c:pt idx="0">
                  <c:v>Datos</c:v>
                </c:pt>
              </c:strCache>
            </c:strRef>
          </c:tx>
          <c:spPr>
            <a:solidFill>
              <a:srgbClr val="004586"/>
            </a:solidFill>
            <a:ln w="25400">
              <a:noFill/>
            </a:ln>
          </c:spPr>
          <c:invertIfNegative val="0"/>
          <c:cat>
            <c:strRef>
              <c:f>'M2-PA-006'!$A$26:$A$38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'M2-PA-006'!$B$26:$B$38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EA-492B-ABDC-06A7FDB50847}"/>
            </c:ext>
          </c:extLst>
        </c:ser>
        <c:ser>
          <c:idx val="1"/>
          <c:order val="1"/>
          <c:tx>
            <c:strRef>
              <c:f>'M2-PA-006'!$C$25</c:f>
              <c:strCache>
                <c:ptCount val="1"/>
                <c:pt idx="0">
                  <c:v>Meta Vigencia</c:v>
                </c:pt>
              </c:strCache>
            </c:strRef>
          </c:tx>
          <c:spPr>
            <a:solidFill>
              <a:srgbClr val="FF420E"/>
            </a:solidFill>
            <a:ln w="25400">
              <a:noFill/>
            </a:ln>
          </c:spPr>
          <c:invertIfNegative val="0"/>
          <c:cat>
            <c:strRef>
              <c:f>'M2-PA-006'!$A$26:$A$38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'M2-PA-006'!$C$26:$C$38</c:f>
              <c:numCache>
                <c:formatCode>_-* #,##0.0_-;\-* #,##0.0_-;_-* "-"??_-;_-@_-</c:formatCode>
                <c:ptCount val="13"/>
                <c:pt idx="0">
                  <c:v>11</c:v>
                </c:pt>
                <c:pt idx="1">
                  <c:v>11</c:v>
                </c:pt>
                <c:pt idx="2">
                  <c:v>11</c:v>
                </c:pt>
                <c:pt idx="3">
                  <c:v>11</c:v>
                </c:pt>
                <c:pt idx="4">
                  <c:v>11</c:v>
                </c:pt>
                <c:pt idx="5">
                  <c:v>11</c:v>
                </c:pt>
                <c:pt idx="6">
                  <c:v>11</c:v>
                </c:pt>
                <c:pt idx="7">
                  <c:v>11</c:v>
                </c:pt>
                <c:pt idx="8">
                  <c:v>11</c:v>
                </c:pt>
                <c:pt idx="9">
                  <c:v>11</c:v>
                </c:pt>
                <c:pt idx="10">
                  <c:v>11</c:v>
                </c:pt>
                <c:pt idx="11">
                  <c:v>11</c:v>
                </c:pt>
                <c:pt idx="12">
                  <c:v>11</c:v>
                </c:pt>
              </c:numCache>
            </c:numRef>
          </c:val>
          <c:extLst>
            <c:ext xmlns:c16="http://schemas.microsoft.com/office/drawing/2014/chart" uri="{C3380CC4-5D6E-409C-BE32-E72D297353CC}">
              <c16:uniqueId val="{00000001-5AEA-492B-ABDC-06A7FDB5084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'M2-PA-006'!$D$25</c:f>
              <c:strCache>
                <c:ptCount val="1"/>
                <c:pt idx="0">
                  <c:v>Meta - Rango</c:v>
                </c:pt>
              </c:strCache>
            </c:strRef>
          </c:tx>
          <c:spPr>
            <a:ln w="38100">
              <a:solidFill>
                <a:srgbClr val="FFD320"/>
              </a:solidFill>
              <a:prstDash val="solid"/>
            </a:ln>
          </c:spPr>
          <c:marker>
            <c:symbol val="none"/>
          </c:marker>
          <c:cat>
            <c:strRef>
              <c:f>'M2-PA-006'!$A$26:$A$38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'M2-PA-006'!$D$26:$D$38</c:f>
              <c:numCache>
                <c:formatCode>_-* #,##0.0_-;\-* #,##0.0_-;_-* "-"??_-;_-@_-</c:formatCode>
                <c:ptCount val="13"/>
                <c:pt idx="0">
                  <c:v>10.78</c:v>
                </c:pt>
                <c:pt idx="1">
                  <c:v>10.78</c:v>
                </c:pt>
                <c:pt idx="2">
                  <c:v>10.78</c:v>
                </c:pt>
                <c:pt idx="3">
                  <c:v>10.78</c:v>
                </c:pt>
                <c:pt idx="4">
                  <c:v>10.78</c:v>
                </c:pt>
                <c:pt idx="5">
                  <c:v>10.78</c:v>
                </c:pt>
                <c:pt idx="6">
                  <c:v>10.78</c:v>
                </c:pt>
                <c:pt idx="7">
                  <c:v>10.78</c:v>
                </c:pt>
                <c:pt idx="8">
                  <c:v>10.78</c:v>
                </c:pt>
                <c:pt idx="9">
                  <c:v>10.78</c:v>
                </c:pt>
                <c:pt idx="10">
                  <c:v>10.78</c:v>
                </c:pt>
                <c:pt idx="11">
                  <c:v>10.78</c:v>
                </c:pt>
                <c:pt idx="12">
                  <c:v>10.78</c:v>
                </c:pt>
              </c:numCache>
            </c:numRef>
          </c:val>
          <c:smooth val="0"/>
          <c:extLst>
            <c:ext xmlns:c16="http://schemas.microsoft.com/office/drawing/2014/chart" uri="{C3380CC4-5D6E-409C-BE32-E72D297353CC}">
              <c16:uniqueId val="{00000002-5AEA-492B-ABDC-06A7FDB5084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'M3-PA-001'!$B$25</c:f>
              <c:strCache>
                <c:ptCount val="1"/>
                <c:pt idx="0">
                  <c:v>Datos</c:v>
                </c:pt>
              </c:strCache>
            </c:strRef>
          </c:tx>
          <c:spPr>
            <a:solidFill>
              <a:srgbClr val="004586"/>
            </a:solidFill>
            <a:ln w="25400">
              <a:noFill/>
            </a:ln>
          </c:spPr>
          <c:invertIfNegative val="0"/>
          <c:cat>
            <c:numRef>
              <c:f>'M3-PA-001'!$B$26:$B$38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formatCode="0.0%">
                  <c:v>0</c:v>
                </c:pt>
              </c:numCache>
            </c:numRef>
          </c:cat>
          <c:val>
            <c:numRef>
              <c:f>'M3-PA-001'!$B$26:$B$38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formatCode="0.0%">
                  <c:v>0</c:v>
                </c:pt>
              </c:numCache>
            </c:numRef>
          </c:val>
          <c:extLst>
            <c:ext xmlns:c16="http://schemas.microsoft.com/office/drawing/2014/chart" uri="{C3380CC4-5D6E-409C-BE32-E72D297353CC}">
              <c16:uniqueId val="{00000000-A10B-4942-B3C6-C9B7C91FAA11}"/>
            </c:ext>
          </c:extLst>
        </c:ser>
        <c:ser>
          <c:idx val="1"/>
          <c:order val="1"/>
          <c:tx>
            <c:strRef>
              <c:f>'M3-PA-001'!$C$25</c:f>
              <c:strCache>
                <c:ptCount val="1"/>
                <c:pt idx="0">
                  <c:v>Meta Vigencia</c:v>
                </c:pt>
              </c:strCache>
            </c:strRef>
          </c:tx>
          <c:spPr>
            <a:solidFill>
              <a:srgbClr val="FF420E"/>
            </a:solidFill>
            <a:ln w="25400">
              <a:noFill/>
            </a:ln>
          </c:spPr>
          <c:invertIfNegative val="0"/>
          <c:cat>
            <c:numRef>
              <c:f>'M3-PA-001'!$B$26:$B$38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formatCode="0.0%">
                  <c:v>0</c:v>
                </c:pt>
              </c:numCache>
            </c:numRef>
          </c:cat>
          <c:val>
            <c:numRef>
              <c:f>'M3-PA-001'!$C$26:$C$38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formatCode="0.0%">
                  <c:v>1</c:v>
                </c:pt>
              </c:numCache>
            </c:numRef>
          </c:val>
          <c:extLst>
            <c:ext xmlns:c16="http://schemas.microsoft.com/office/drawing/2014/chart" uri="{C3380CC4-5D6E-409C-BE32-E72D297353CC}">
              <c16:uniqueId val="{00000001-A10B-4942-B3C6-C9B7C91FAA1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'M3-PA-001'!$D$25</c:f>
              <c:strCache>
                <c:ptCount val="1"/>
                <c:pt idx="0">
                  <c:v>Meta - Rango</c:v>
                </c:pt>
              </c:strCache>
            </c:strRef>
          </c:tx>
          <c:spPr>
            <a:ln w="38100">
              <a:solidFill>
                <a:srgbClr val="FFD320"/>
              </a:solidFill>
              <a:prstDash val="solid"/>
            </a:ln>
          </c:spPr>
          <c:marker>
            <c:symbol val="none"/>
          </c:marker>
          <c:cat>
            <c:strRef>
              <c:f>'M3-PA-001'!$A$26:$A$38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formatCode="0.0%">
                  <c:v>0.98</c:v>
                </c:pt>
              </c:numCache>
            </c:numRef>
          </c:val>
          <c:smooth val="0"/>
          <c:extLst>
            <c:ext xmlns:c16="http://schemas.microsoft.com/office/drawing/2014/chart" uri="{C3380CC4-5D6E-409C-BE32-E72D297353CC}">
              <c16:uniqueId val="{00000002-A10B-4942-B3C6-C9B7C91FAA1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'M3-PA-018'!$B$25</c:f>
              <c:strCache>
                <c:ptCount val="1"/>
                <c:pt idx="0">
                  <c:v>Datos</c:v>
                </c:pt>
              </c:strCache>
            </c:strRef>
          </c:tx>
          <c:spPr>
            <a:solidFill>
              <a:srgbClr val="004586"/>
            </a:solidFill>
            <a:ln w="25400">
              <a:noFill/>
            </a:ln>
          </c:spPr>
          <c:invertIfNegative val="0"/>
          <c:cat>
            <c:strRef>
              <c:f>'M3-PA-018'!$A$26:$A$38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'M3-PA-018'!$B$26:$B$38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44-4159-81DB-1995A7E01BA5}"/>
            </c:ext>
          </c:extLst>
        </c:ser>
        <c:ser>
          <c:idx val="1"/>
          <c:order val="1"/>
          <c:tx>
            <c:strRef>
              <c:f>'M3-PA-018'!$C$25</c:f>
              <c:strCache>
                <c:ptCount val="1"/>
                <c:pt idx="0">
                  <c:v>Meta Vigencia</c:v>
                </c:pt>
              </c:strCache>
            </c:strRef>
          </c:tx>
          <c:spPr>
            <a:solidFill>
              <a:srgbClr val="FF420E"/>
            </a:solidFill>
            <a:ln w="25400">
              <a:noFill/>
            </a:ln>
          </c:spPr>
          <c:invertIfNegative val="0"/>
          <c:cat>
            <c:strRef>
              <c:f>'M3-PA-018'!$A$26:$A$38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'M3-PA-018'!$C$26:$C$38</c:f>
              <c:numCache>
                <c:formatCode>_-* #,##0.0_-;\-* #,##0.0_-;_-* "-"??_-;_-@_-</c:formatCode>
                <c:ptCount val="13"/>
                <c:pt idx="0">
                  <c:v>46</c:v>
                </c:pt>
                <c:pt idx="1">
                  <c:v>46</c:v>
                </c:pt>
                <c:pt idx="2">
                  <c:v>46</c:v>
                </c:pt>
                <c:pt idx="3">
                  <c:v>46</c:v>
                </c:pt>
                <c:pt idx="4">
                  <c:v>46</c:v>
                </c:pt>
                <c:pt idx="5">
                  <c:v>46</c:v>
                </c:pt>
                <c:pt idx="6">
                  <c:v>46</c:v>
                </c:pt>
                <c:pt idx="7">
                  <c:v>46</c:v>
                </c:pt>
                <c:pt idx="8">
                  <c:v>46</c:v>
                </c:pt>
                <c:pt idx="9">
                  <c:v>46</c:v>
                </c:pt>
                <c:pt idx="10">
                  <c:v>46</c:v>
                </c:pt>
                <c:pt idx="11">
                  <c:v>46</c:v>
                </c:pt>
                <c:pt idx="12">
                  <c:v>46</c:v>
                </c:pt>
              </c:numCache>
            </c:numRef>
          </c:val>
          <c:extLst>
            <c:ext xmlns:c16="http://schemas.microsoft.com/office/drawing/2014/chart" uri="{C3380CC4-5D6E-409C-BE32-E72D297353CC}">
              <c16:uniqueId val="{00000001-0C44-4159-81DB-1995A7E01BA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'M3-PA-018'!$D$25</c:f>
              <c:strCache>
                <c:ptCount val="1"/>
                <c:pt idx="0">
                  <c:v>Meta - Rango</c:v>
                </c:pt>
              </c:strCache>
            </c:strRef>
          </c:tx>
          <c:spPr>
            <a:ln w="38100">
              <a:solidFill>
                <a:srgbClr val="FFD320"/>
              </a:solidFill>
              <a:prstDash val="solid"/>
            </a:ln>
          </c:spPr>
          <c:marker>
            <c:symbol val="none"/>
          </c:marker>
          <c:cat>
            <c:strRef>
              <c:f>'M3-PA-018'!$A$26:$A$38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'M3-PA-018'!$D$26:$D$38</c:f>
              <c:numCache>
                <c:formatCode>_-* #,##0.0_-;\-* #,##0.0_-;_-* "-"??_-;_-@_-</c:formatCode>
                <c:ptCount val="13"/>
                <c:pt idx="0">
                  <c:v>45.08</c:v>
                </c:pt>
                <c:pt idx="1">
                  <c:v>45.08</c:v>
                </c:pt>
                <c:pt idx="2">
                  <c:v>45.08</c:v>
                </c:pt>
                <c:pt idx="3">
                  <c:v>45.08</c:v>
                </c:pt>
                <c:pt idx="4">
                  <c:v>45.08</c:v>
                </c:pt>
                <c:pt idx="5">
                  <c:v>45.08</c:v>
                </c:pt>
                <c:pt idx="6">
                  <c:v>45.08</c:v>
                </c:pt>
                <c:pt idx="7">
                  <c:v>45.08</c:v>
                </c:pt>
                <c:pt idx="8">
                  <c:v>45.08</c:v>
                </c:pt>
                <c:pt idx="9">
                  <c:v>45.08</c:v>
                </c:pt>
                <c:pt idx="10">
                  <c:v>45.08</c:v>
                </c:pt>
                <c:pt idx="11">
                  <c:v>45.08</c:v>
                </c:pt>
                <c:pt idx="12">
                  <c:v>45.08</c:v>
                </c:pt>
              </c:numCache>
            </c:numRef>
          </c:val>
          <c:smooth val="0"/>
          <c:extLst>
            <c:ext xmlns:c16="http://schemas.microsoft.com/office/drawing/2014/chart" uri="{C3380CC4-5D6E-409C-BE32-E72D297353CC}">
              <c16:uniqueId val="{00000002-0C44-4159-81DB-1995A7E01BA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'M3-PA-019'!$B$25</c:f>
              <c:strCache>
                <c:ptCount val="1"/>
                <c:pt idx="0">
                  <c:v>Datos</c:v>
                </c:pt>
              </c:strCache>
            </c:strRef>
          </c:tx>
          <c:spPr>
            <a:solidFill>
              <a:srgbClr val="004586"/>
            </a:solidFill>
            <a:ln w="25400">
              <a:noFill/>
            </a:ln>
          </c:spPr>
          <c:invertIfNegative val="0"/>
          <c:cat>
            <c:strRef>
              <c:f>'M3-PA-019'!$A$26:$A$38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'M3-PA-019'!$B$26:$B$38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66B-4B89-85B8-00780C4422C1}"/>
            </c:ext>
          </c:extLst>
        </c:ser>
        <c:ser>
          <c:idx val="1"/>
          <c:order val="1"/>
          <c:tx>
            <c:strRef>
              <c:f>'M3-PA-019'!$C$25</c:f>
              <c:strCache>
                <c:ptCount val="1"/>
                <c:pt idx="0">
                  <c:v>Meta Vigencia</c:v>
                </c:pt>
              </c:strCache>
            </c:strRef>
          </c:tx>
          <c:spPr>
            <a:solidFill>
              <a:srgbClr val="FF420E"/>
            </a:solidFill>
            <a:ln w="25400">
              <a:noFill/>
            </a:ln>
          </c:spPr>
          <c:invertIfNegative val="0"/>
          <c:cat>
            <c:strRef>
              <c:f>'M3-PA-019'!$A$26:$A$38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'M3-PA-019'!$C$26:$C$38</c:f>
              <c:numCache>
                <c:formatCode>_-* #,##0.0_-;\-* #,##0.0_-;_-* "-"??_-;_-@_-</c:formatCode>
                <c:ptCount val="13"/>
                <c:pt idx="0">
                  <c:v>44</c:v>
                </c:pt>
                <c:pt idx="1">
                  <c:v>44</c:v>
                </c:pt>
                <c:pt idx="2">
                  <c:v>44</c:v>
                </c:pt>
                <c:pt idx="3">
                  <c:v>44</c:v>
                </c:pt>
                <c:pt idx="4">
                  <c:v>44</c:v>
                </c:pt>
                <c:pt idx="5">
                  <c:v>44</c:v>
                </c:pt>
                <c:pt idx="6">
                  <c:v>44</c:v>
                </c:pt>
                <c:pt idx="7">
                  <c:v>44</c:v>
                </c:pt>
                <c:pt idx="8">
                  <c:v>44</c:v>
                </c:pt>
                <c:pt idx="9">
                  <c:v>44</c:v>
                </c:pt>
                <c:pt idx="10">
                  <c:v>44</c:v>
                </c:pt>
                <c:pt idx="11">
                  <c:v>44</c:v>
                </c:pt>
                <c:pt idx="12">
                  <c:v>44</c:v>
                </c:pt>
              </c:numCache>
            </c:numRef>
          </c:val>
          <c:extLst>
            <c:ext xmlns:c16="http://schemas.microsoft.com/office/drawing/2014/chart" uri="{C3380CC4-5D6E-409C-BE32-E72D297353CC}">
              <c16:uniqueId val="{00000001-D66B-4B89-85B8-00780C4422C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'M3-PA-019'!$D$25</c:f>
              <c:strCache>
                <c:ptCount val="1"/>
                <c:pt idx="0">
                  <c:v>Meta - Rango</c:v>
                </c:pt>
              </c:strCache>
            </c:strRef>
          </c:tx>
          <c:spPr>
            <a:ln w="38100">
              <a:solidFill>
                <a:srgbClr val="FFD320"/>
              </a:solidFill>
              <a:prstDash val="solid"/>
            </a:ln>
          </c:spPr>
          <c:marker>
            <c:symbol val="none"/>
          </c:marker>
          <c:cat>
            <c:strRef>
              <c:f>'M3-PA-019'!$A$26:$A$38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'M3-PA-019'!$D$26:$D$38</c:f>
              <c:numCache>
                <c:formatCode>_-* #,##0.0_-;\-* #,##0.0_-;_-* "-"??_-;_-@_-</c:formatCode>
                <c:ptCount val="13"/>
                <c:pt idx="0">
                  <c:v>43.12</c:v>
                </c:pt>
                <c:pt idx="1">
                  <c:v>43.12</c:v>
                </c:pt>
                <c:pt idx="2">
                  <c:v>43.12</c:v>
                </c:pt>
                <c:pt idx="3">
                  <c:v>43.12</c:v>
                </c:pt>
                <c:pt idx="4">
                  <c:v>43.12</c:v>
                </c:pt>
                <c:pt idx="5">
                  <c:v>43.12</c:v>
                </c:pt>
                <c:pt idx="6">
                  <c:v>43.12</c:v>
                </c:pt>
                <c:pt idx="7">
                  <c:v>43.12</c:v>
                </c:pt>
                <c:pt idx="8">
                  <c:v>43.12</c:v>
                </c:pt>
                <c:pt idx="9">
                  <c:v>43.12</c:v>
                </c:pt>
                <c:pt idx="10">
                  <c:v>43.12</c:v>
                </c:pt>
                <c:pt idx="11">
                  <c:v>43.12</c:v>
                </c:pt>
                <c:pt idx="12">
                  <c:v>43.12</c:v>
                </c:pt>
              </c:numCache>
            </c:numRef>
          </c:val>
          <c:smooth val="0"/>
          <c:extLst>
            <c:ext xmlns:c16="http://schemas.microsoft.com/office/drawing/2014/chart" uri="{C3380CC4-5D6E-409C-BE32-E72D297353CC}">
              <c16:uniqueId val="{00000002-D66B-4B89-85B8-00780C4422C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'M5-PA-006'!$B$25</c:f>
              <c:strCache>
                <c:ptCount val="1"/>
                <c:pt idx="0">
                  <c:v>Datos</c:v>
                </c:pt>
              </c:strCache>
            </c:strRef>
          </c:tx>
          <c:spPr>
            <a:solidFill>
              <a:srgbClr val="004586"/>
            </a:solidFill>
            <a:ln w="25400">
              <a:noFill/>
            </a:ln>
          </c:spPr>
          <c:invertIfNegative val="0"/>
          <c:cat>
            <c:strRef>
              <c:f>'M5-PA-006'!$A$26:$A$38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'M5-PA-006'!$B$26:$B$38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9B2-4CCD-92D7-E42CDF0DD0DA}"/>
            </c:ext>
          </c:extLst>
        </c:ser>
        <c:ser>
          <c:idx val="1"/>
          <c:order val="1"/>
          <c:tx>
            <c:strRef>
              <c:f>'M5-PA-006'!$C$25</c:f>
              <c:strCache>
                <c:ptCount val="1"/>
                <c:pt idx="0">
                  <c:v>Meta Vigencia</c:v>
                </c:pt>
              </c:strCache>
            </c:strRef>
          </c:tx>
          <c:spPr>
            <a:solidFill>
              <a:srgbClr val="FF420E"/>
            </a:solidFill>
            <a:ln w="25400">
              <a:noFill/>
            </a:ln>
          </c:spPr>
          <c:invertIfNegative val="0"/>
          <c:cat>
            <c:strRef>
              <c:f>'M5-PA-006'!$A$26:$A$38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'M5-PA-006'!$C$26:$C$38</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1-F9B2-4CCD-92D7-E42CDF0DD0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'M5-PA-006'!$D$25</c:f>
              <c:strCache>
                <c:ptCount val="1"/>
                <c:pt idx="0">
                  <c:v>Meta - Rango</c:v>
                </c:pt>
              </c:strCache>
            </c:strRef>
          </c:tx>
          <c:spPr>
            <a:ln w="38100">
              <a:solidFill>
                <a:srgbClr val="FFD320"/>
              </a:solidFill>
              <a:prstDash val="solid"/>
            </a:ln>
          </c:spPr>
          <c:marker>
            <c:symbol val="none"/>
          </c:marker>
          <c:cat>
            <c:strRef>
              <c:f>'M5-PA-006'!$A$26:$A$38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'M5-PA-006'!$D$26:$D$38</c:f>
              <c:numCache>
                <c:formatCode>0%</c:formatCode>
                <c:ptCount val="13"/>
                <c:pt idx="0">
                  <c:v>0.88200000000000001</c:v>
                </c:pt>
                <c:pt idx="1">
                  <c:v>0.88200000000000001</c:v>
                </c:pt>
                <c:pt idx="2">
                  <c:v>0.88200000000000001</c:v>
                </c:pt>
                <c:pt idx="3">
                  <c:v>0.88200000000000001</c:v>
                </c:pt>
                <c:pt idx="4">
                  <c:v>0.88200000000000001</c:v>
                </c:pt>
                <c:pt idx="5">
                  <c:v>0.88200000000000001</c:v>
                </c:pt>
                <c:pt idx="6">
                  <c:v>0.88200000000000001</c:v>
                </c:pt>
                <c:pt idx="7">
                  <c:v>0.88200000000000001</c:v>
                </c:pt>
                <c:pt idx="8">
                  <c:v>0.88200000000000001</c:v>
                </c:pt>
                <c:pt idx="9">
                  <c:v>0.88200000000000001</c:v>
                </c:pt>
                <c:pt idx="10">
                  <c:v>0.88200000000000001</c:v>
                </c:pt>
                <c:pt idx="11">
                  <c:v>0.88200000000000001</c:v>
                </c:pt>
                <c:pt idx="12">
                  <c:v>0.88200000000000001</c:v>
                </c:pt>
              </c:numCache>
            </c:numRef>
          </c:val>
          <c:smooth val="0"/>
          <c:extLst>
            <c:ext xmlns:c16="http://schemas.microsoft.com/office/drawing/2014/chart" uri="{C3380CC4-5D6E-409C-BE32-E72D297353CC}">
              <c16:uniqueId val="{00000002-F9B2-4CCD-92D7-E42CDF0DD0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'M3-PA-036'!$B$25</c:f>
              <c:strCache>
                <c:ptCount val="1"/>
                <c:pt idx="0">
                  <c:v>Datos</c:v>
                </c:pt>
              </c:strCache>
            </c:strRef>
          </c:tx>
          <c:spPr>
            <a:solidFill>
              <a:srgbClr val="004586"/>
            </a:solidFill>
            <a:ln w="25400">
              <a:noFill/>
            </a:ln>
          </c:spPr>
          <c:invertIfNegative val="0"/>
          <c:cat>
            <c:strRef>
              <c:f>'M3-PA-036'!$A$26:$A$38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'M3-PA-036'!$B$26:$B$38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0F6-498A-A584-312E1129B125}"/>
            </c:ext>
          </c:extLst>
        </c:ser>
        <c:ser>
          <c:idx val="1"/>
          <c:order val="1"/>
          <c:tx>
            <c:strRef>
              <c:f>'M3-PA-036'!$C$25</c:f>
              <c:strCache>
                <c:ptCount val="1"/>
                <c:pt idx="0">
                  <c:v>Meta Vigencia</c:v>
                </c:pt>
              </c:strCache>
            </c:strRef>
          </c:tx>
          <c:spPr>
            <a:solidFill>
              <a:srgbClr val="FF420E"/>
            </a:solidFill>
            <a:ln w="25400">
              <a:noFill/>
            </a:ln>
          </c:spPr>
          <c:invertIfNegative val="0"/>
          <c:cat>
            <c:strRef>
              <c:f>'M3-PA-036'!$A$26:$A$38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'M3-PA-036'!$C$26:$C$38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30F6-498A-A584-312E1129B12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'M3-PA-036'!$D$25</c:f>
              <c:strCache>
                <c:ptCount val="1"/>
                <c:pt idx="0">
                  <c:v>Meta - Rango</c:v>
                </c:pt>
              </c:strCache>
            </c:strRef>
          </c:tx>
          <c:spPr>
            <a:ln w="38100">
              <a:solidFill>
                <a:srgbClr val="FFD320"/>
              </a:solidFill>
              <a:prstDash val="solid"/>
            </a:ln>
          </c:spPr>
          <c:marker>
            <c:symbol val="none"/>
          </c:marker>
          <c:cat>
            <c:strRef>
              <c:f>'M3-PA-036'!$A$26:$A$38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'M3-PA-036'!$D$26:$D$38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30F6-498A-A584-312E1129B12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'M3-PA-037'!$B$25</c:f>
              <c:strCache>
                <c:ptCount val="1"/>
                <c:pt idx="0">
                  <c:v>Datos</c:v>
                </c:pt>
              </c:strCache>
            </c:strRef>
          </c:tx>
          <c:spPr>
            <a:solidFill>
              <a:srgbClr val="004586"/>
            </a:solidFill>
            <a:ln w="25400">
              <a:noFill/>
            </a:ln>
          </c:spPr>
          <c:invertIfNegative val="0"/>
          <c:cat>
            <c:strRef>
              <c:f>'M3-PA-037'!$A$26:$A$38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'M3-PA-037'!$B$26:$B$38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FE5-4B9B-A994-1869075948CA}"/>
            </c:ext>
          </c:extLst>
        </c:ser>
        <c:ser>
          <c:idx val="1"/>
          <c:order val="1"/>
          <c:tx>
            <c:strRef>
              <c:f>'M3-PA-037'!$C$25</c:f>
              <c:strCache>
                <c:ptCount val="1"/>
                <c:pt idx="0">
                  <c:v>Meta Vigencia</c:v>
                </c:pt>
              </c:strCache>
            </c:strRef>
          </c:tx>
          <c:spPr>
            <a:solidFill>
              <a:srgbClr val="FF420E"/>
            </a:solidFill>
            <a:ln w="25400">
              <a:noFill/>
            </a:ln>
          </c:spPr>
          <c:invertIfNegative val="0"/>
          <c:cat>
            <c:strRef>
              <c:f>'M3-PA-037'!$A$26:$A$38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'M3-PA-037'!$C$26:$C$38</c:f>
              <c:numCache>
                <c:formatCode>_-* #,##0.0_-;\-* #,##0.0_-;_-* "-"??_-;_-@_-</c:formatCode>
                <c:ptCount val="13"/>
                <c:pt idx="0">
                  <c:v>58</c:v>
                </c:pt>
                <c:pt idx="1">
                  <c:v>58</c:v>
                </c:pt>
                <c:pt idx="2">
                  <c:v>58</c:v>
                </c:pt>
                <c:pt idx="3">
                  <c:v>58</c:v>
                </c:pt>
                <c:pt idx="4">
                  <c:v>58</c:v>
                </c:pt>
                <c:pt idx="5">
                  <c:v>58</c:v>
                </c:pt>
                <c:pt idx="6">
                  <c:v>58</c:v>
                </c:pt>
                <c:pt idx="7">
                  <c:v>58</c:v>
                </c:pt>
                <c:pt idx="8">
                  <c:v>58</c:v>
                </c:pt>
                <c:pt idx="9">
                  <c:v>58</c:v>
                </c:pt>
                <c:pt idx="10">
                  <c:v>58</c:v>
                </c:pt>
                <c:pt idx="11">
                  <c:v>58</c:v>
                </c:pt>
                <c:pt idx="12">
                  <c:v>58</c:v>
                </c:pt>
              </c:numCache>
            </c:numRef>
          </c:val>
          <c:extLst>
            <c:ext xmlns:c16="http://schemas.microsoft.com/office/drawing/2014/chart" uri="{C3380CC4-5D6E-409C-BE32-E72D297353CC}">
              <c16:uniqueId val="{00000001-5FE5-4B9B-A994-1869075948C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'M3-PA-037'!$D$25</c:f>
              <c:strCache>
                <c:ptCount val="1"/>
                <c:pt idx="0">
                  <c:v>Meta - Rango</c:v>
                </c:pt>
              </c:strCache>
            </c:strRef>
          </c:tx>
          <c:spPr>
            <a:ln w="38100">
              <a:solidFill>
                <a:srgbClr val="FFD320"/>
              </a:solidFill>
              <a:prstDash val="solid"/>
            </a:ln>
          </c:spPr>
          <c:marker>
            <c:symbol val="none"/>
          </c:marker>
          <c:cat>
            <c:strRef>
              <c:f>'M3-PA-037'!$A$26:$A$38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'M3-PA-037'!$D$26:$D$38</c:f>
              <c:numCache>
                <c:formatCode>_-* #,##0.0_-;\-* #,##0.0_-;_-* "-"??_-;_-@_-</c:formatCode>
                <c:ptCount val="13"/>
                <c:pt idx="0">
                  <c:v>56.839999999999996</c:v>
                </c:pt>
                <c:pt idx="1">
                  <c:v>56.839999999999996</c:v>
                </c:pt>
                <c:pt idx="2">
                  <c:v>56.839999999999996</c:v>
                </c:pt>
                <c:pt idx="3">
                  <c:v>56.839999999999996</c:v>
                </c:pt>
                <c:pt idx="4">
                  <c:v>56.839999999999996</c:v>
                </c:pt>
                <c:pt idx="5">
                  <c:v>56.839999999999996</c:v>
                </c:pt>
                <c:pt idx="6">
                  <c:v>56.839999999999996</c:v>
                </c:pt>
                <c:pt idx="7">
                  <c:v>56.839999999999996</c:v>
                </c:pt>
                <c:pt idx="8">
                  <c:v>56.839999999999996</c:v>
                </c:pt>
                <c:pt idx="9">
                  <c:v>56.839999999999996</c:v>
                </c:pt>
                <c:pt idx="10">
                  <c:v>56.839999999999996</c:v>
                </c:pt>
                <c:pt idx="11">
                  <c:v>56.839999999999996</c:v>
                </c:pt>
                <c:pt idx="12">
                  <c:v>56.839999999999996</c:v>
                </c:pt>
              </c:numCache>
            </c:numRef>
          </c:val>
          <c:smooth val="0"/>
          <c:extLst>
            <c:ext xmlns:c16="http://schemas.microsoft.com/office/drawing/2014/chart" uri="{C3380CC4-5D6E-409C-BE32-E72D297353CC}">
              <c16:uniqueId val="{00000002-5FE5-4B9B-A994-1869075948C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'M4-PA-011'!$B$25</c:f>
              <c:strCache>
                <c:ptCount val="1"/>
                <c:pt idx="0">
                  <c:v>Datos</c:v>
                </c:pt>
              </c:strCache>
            </c:strRef>
          </c:tx>
          <c:spPr>
            <a:solidFill>
              <a:srgbClr val="004586"/>
            </a:solidFill>
            <a:ln w="25400">
              <a:noFill/>
            </a:ln>
          </c:spPr>
          <c:invertIfNegative val="0"/>
          <c:cat>
            <c:strRef>
              <c:f>'M4-PA-011'!$A$26:$A$38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DF1-4BCF-8293-CDFCFB081613}"/>
            </c:ext>
          </c:extLst>
        </c:ser>
        <c:ser>
          <c:idx val="1"/>
          <c:order val="1"/>
          <c:tx>
            <c:strRef>
              <c:f>'M4-PA-011'!$C$25</c:f>
              <c:strCache>
                <c:ptCount val="1"/>
                <c:pt idx="0">
                  <c:v>Meta Vigencia</c:v>
                </c:pt>
              </c:strCache>
            </c:strRef>
          </c:tx>
          <c:spPr>
            <a:solidFill>
              <a:srgbClr val="FF420E"/>
            </a:solidFill>
            <a:ln w="25400">
              <a:noFill/>
            </a:ln>
          </c:spPr>
          <c:invertIfNegative val="0"/>
          <c:cat>
            <c:strRef>
              <c:f>'M4-PA-011'!$A$26:$A$38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'M4-PA-011'!$C$26:$C$38</c:f>
              <c:numCache>
                <c:formatCode>_-* #,##0.0_-;\-* #,##0.0_-;_-* "-"??_-;_-@_-</c:formatCode>
                <c:ptCount val="13"/>
                <c:pt idx="0">
                  <c:v>25</c:v>
                </c:pt>
                <c:pt idx="1">
                  <c:v>25</c:v>
                </c:pt>
                <c:pt idx="2">
                  <c:v>25</c:v>
                </c:pt>
                <c:pt idx="3">
                  <c:v>25</c:v>
                </c:pt>
                <c:pt idx="4">
                  <c:v>25</c:v>
                </c:pt>
                <c:pt idx="5">
                  <c:v>25</c:v>
                </c:pt>
                <c:pt idx="6">
                  <c:v>25</c:v>
                </c:pt>
                <c:pt idx="7">
                  <c:v>25</c:v>
                </c:pt>
                <c:pt idx="8">
                  <c:v>25</c:v>
                </c:pt>
                <c:pt idx="9">
                  <c:v>25</c:v>
                </c:pt>
                <c:pt idx="10">
                  <c:v>25</c:v>
                </c:pt>
                <c:pt idx="11">
                  <c:v>25</c:v>
                </c:pt>
                <c:pt idx="12">
                  <c:v>25</c:v>
                </c:pt>
              </c:numCache>
            </c:numRef>
          </c:val>
          <c:extLst>
            <c:ext xmlns:c16="http://schemas.microsoft.com/office/drawing/2014/chart" uri="{C3380CC4-5D6E-409C-BE32-E72D297353CC}">
              <c16:uniqueId val="{00000001-BDF1-4BCF-8293-CDFCFB08161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'M4-PA-011'!$D$25</c:f>
              <c:strCache>
                <c:ptCount val="1"/>
                <c:pt idx="0">
                  <c:v>Meta - Rango</c:v>
                </c:pt>
              </c:strCache>
            </c:strRef>
          </c:tx>
          <c:spPr>
            <a:ln w="38100">
              <a:solidFill>
                <a:srgbClr val="FFD320"/>
              </a:solidFill>
              <a:prstDash val="solid"/>
            </a:ln>
          </c:spPr>
          <c:marker>
            <c:symbol val="none"/>
          </c:marker>
          <c:cat>
            <c:strRef>
              <c:f>'M4-PA-011'!$A$26:$A$38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'M4-PA-011'!$D$26:$D$38</c:f>
              <c:numCache>
                <c:formatCode>_-* #,##0.0_-;\-* #,##0.0_-;_-* "-"??_-;_-@_-</c:formatCode>
                <c:ptCount val="13"/>
                <c:pt idx="0">
                  <c:v>24.5</c:v>
                </c:pt>
                <c:pt idx="1">
                  <c:v>24.5</c:v>
                </c:pt>
                <c:pt idx="2">
                  <c:v>24.5</c:v>
                </c:pt>
                <c:pt idx="3">
                  <c:v>24.5</c:v>
                </c:pt>
                <c:pt idx="4">
                  <c:v>24.5</c:v>
                </c:pt>
                <c:pt idx="5">
                  <c:v>24.5</c:v>
                </c:pt>
                <c:pt idx="6">
                  <c:v>24.5</c:v>
                </c:pt>
                <c:pt idx="7">
                  <c:v>24.5</c:v>
                </c:pt>
                <c:pt idx="8">
                  <c:v>24.5</c:v>
                </c:pt>
                <c:pt idx="9">
                  <c:v>24.5</c:v>
                </c:pt>
                <c:pt idx="10">
                  <c:v>24.5</c:v>
                </c:pt>
                <c:pt idx="11">
                  <c:v>24.5</c:v>
                </c:pt>
                <c:pt idx="12">
                  <c:v>24.5</c:v>
                </c:pt>
              </c:numCache>
            </c:numRef>
          </c:val>
          <c:smooth val="0"/>
          <c:extLst>
            <c:ext xmlns:c16="http://schemas.microsoft.com/office/drawing/2014/chart" uri="{C3380CC4-5D6E-409C-BE32-E72D297353CC}">
              <c16:uniqueId val="{00000002-BDF1-4BCF-8293-CDFCFB08161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'M4-PA-012'!$B$25</c:f>
              <c:strCache>
                <c:ptCount val="1"/>
                <c:pt idx="0">
                  <c:v>Datos</c:v>
                </c:pt>
              </c:strCache>
            </c:strRef>
          </c:tx>
          <c:spPr>
            <a:solidFill>
              <a:srgbClr val="004586"/>
            </a:solidFill>
            <a:ln w="25400">
              <a:noFill/>
            </a:ln>
          </c:spPr>
          <c:invertIfNegative val="0"/>
          <c:cat>
            <c:strRef>
              <c:f>'M4-PA-012'!$A$26:$A$38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CA5-4237-8B91-2BFF21B87CCB}"/>
            </c:ext>
          </c:extLst>
        </c:ser>
        <c:ser>
          <c:idx val="1"/>
          <c:order val="1"/>
          <c:tx>
            <c:strRef>
              <c:f>'M4-PA-012'!$C$25</c:f>
              <c:strCache>
                <c:ptCount val="1"/>
                <c:pt idx="0">
                  <c:v>Meta Vigencia</c:v>
                </c:pt>
              </c:strCache>
            </c:strRef>
          </c:tx>
          <c:spPr>
            <a:solidFill>
              <a:srgbClr val="FF420E"/>
            </a:solidFill>
            <a:ln w="25400">
              <a:noFill/>
            </a:ln>
          </c:spPr>
          <c:invertIfNegative val="0"/>
          <c:cat>
            <c:strRef>
              <c:f>'M4-PA-012'!$A$26:$A$38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'M4-PA-012'!$C$26:$C$38</c:f>
              <c:numCache>
                <c:formatCode>0%</c:formatCode>
                <c:ptCount val="13"/>
                <c:pt idx="0">
                  <c:v>0.95</c:v>
                </c:pt>
                <c:pt idx="1">
                  <c:v>0.95</c:v>
                </c:pt>
                <c:pt idx="2">
                  <c:v>0.95</c:v>
                </c:pt>
                <c:pt idx="3">
                  <c:v>0.95</c:v>
                </c:pt>
                <c:pt idx="4">
                  <c:v>0.95</c:v>
                </c:pt>
                <c:pt idx="5">
                  <c:v>0.95</c:v>
                </c:pt>
                <c:pt idx="6">
                  <c:v>0.95</c:v>
                </c:pt>
                <c:pt idx="7">
                  <c:v>0.95</c:v>
                </c:pt>
                <c:pt idx="8">
                  <c:v>0.95</c:v>
                </c:pt>
                <c:pt idx="9">
                  <c:v>0.95</c:v>
                </c:pt>
                <c:pt idx="10">
                  <c:v>0.95</c:v>
                </c:pt>
                <c:pt idx="11">
                  <c:v>0.95</c:v>
                </c:pt>
                <c:pt idx="12">
                  <c:v>0.95</c:v>
                </c:pt>
              </c:numCache>
            </c:numRef>
          </c:val>
          <c:extLst>
            <c:ext xmlns:c16="http://schemas.microsoft.com/office/drawing/2014/chart" uri="{C3380CC4-5D6E-409C-BE32-E72D297353CC}">
              <c16:uniqueId val="{00000001-5CA5-4237-8B91-2BFF21B87C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'M4-PA-012'!$D$25</c:f>
              <c:strCache>
                <c:ptCount val="1"/>
                <c:pt idx="0">
                  <c:v>Meta - Rango</c:v>
                </c:pt>
              </c:strCache>
            </c:strRef>
          </c:tx>
          <c:spPr>
            <a:ln w="38100">
              <a:solidFill>
                <a:srgbClr val="FFD320"/>
              </a:solidFill>
              <a:prstDash val="solid"/>
            </a:ln>
          </c:spPr>
          <c:marker>
            <c:symbol val="none"/>
          </c:marker>
          <c:cat>
            <c:strRef>
              <c:f>'M4-PA-012'!$A$26:$A$38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'M4-PA-012'!$D$26:$D$38</c:f>
              <c:numCache>
                <c:formatCode>0%</c:formatCode>
                <c:ptCount val="13"/>
                <c:pt idx="0">
                  <c:v>0.93099999999999994</c:v>
                </c:pt>
                <c:pt idx="1">
                  <c:v>0.93099999999999994</c:v>
                </c:pt>
                <c:pt idx="2">
                  <c:v>0.93099999999999994</c:v>
                </c:pt>
                <c:pt idx="3">
                  <c:v>0.93099999999999994</c:v>
                </c:pt>
                <c:pt idx="4">
                  <c:v>0.93099999999999994</c:v>
                </c:pt>
                <c:pt idx="5">
                  <c:v>0.93099999999999994</c:v>
                </c:pt>
                <c:pt idx="6">
                  <c:v>0.93099999999999994</c:v>
                </c:pt>
                <c:pt idx="7">
                  <c:v>0.93099999999999994</c:v>
                </c:pt>
                <c:pt idx="8">
                  <c:v>0.93099999999999994</c:v>
                </c:pt>
                <c:pt idx="9">
                  <c:v>0.93099999999999994</c:v>
                </c:pt>
                <c:pt idx="10">
                  <c:v>0.93099999999999994</c:v>
                </c:pt>
                <c:pt idx="11">
                  <c:v>0.93099999999999994</c:v>
                </c:pt>
                <c:pt idx="12">
                  <c:v>0.93099999999999994</c:v>
                </c:pt>
              </c:numCache>
            </c:numRef>
          </c:val>
          <c:smooth val="0"/>
          <c:extLst>
            <c:ext xmlns:c16="http://schemas.microsoft.com/office/drawing/2014/chart" uri="{C3380CC4-5D6E-409C-BE32-E72D297353CC}">
              <c16:uniqueId val="{00000002-5CA5-4237-8B91-2BFF21B87C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'M4-PA-013'!$B$25</c:f>
              <c:strCache>
                <c:ptCount val="1"/>
                <c:pt idx="0">
                  <c:v>Datos</c:v>
                </c:pt>
              </c:strCache>
            </c:strRef>
          </c:tx>
          <c:spPr>
            <a:solidFill>
              <a:srgbClr val="004586"/>
            </a:solidFill>
            <a:ln w="25400">
              <a:noFill/>
            </a:ln>
          </c:spPr>
          <c:invertIfNegative val="0"/>
          <c:cat>
            <c:strRef>
              <c:f>'M4-PA-013'!$A$26:$A$38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335-431D-B859-751D67573E4D}"/>
            </c:ext>
          </c:extLst>
        </c:ser>
        <c:ser>
          <c:idx val="1"/>
          <c:order val="1"/>
          <c:tx>
            <c:strRef>
              <c:f>'M4-PA-013'!$C$25</c:f>
              <c:strCache>
                <c:ptCount val="1"/>
                <c:pt idx="0">
                  <c:v>Meta Vigencia</c:v>
                </c:pt>
              </c:strCache>
            </c:strRef>
          </c:tx>
          <c:spPr>
            <a:solidFill>
              <a:srgbClr val="FF420E"/>
            </a:solidFill>
            <a:ln w="25400">
              <a:noFill/>
            </a:ln>
          </c:spPr>
          <c:invertIfNegative val="0"/>
          <c:cat>
            <c:strRef>
              <c:f>'M4-PA-013'!$A$26:$A$38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3335-431D-B859-751D67573E4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'M4-PA-013'!$D$25</c:f>
              <c:strCache>
                <c:ptCount val="1"/>
                <c:pt idx="0">
                  <c:v>Meta - Rango</c:v>
                </c:pt>
              </c:strCache>
            </c:strRef>
          </c:tx>
          <c:spPr>
            <a:ln w="38100">
              <a:solidFill>
                <a:srgbClr val="FFD320"/>
              </a:solidFill>
              <a:prstDash val="solid"/>
            </a:ln>
          </c:spPr>
          <c:marker>
            <c:symbol val="none"/>
          </c:marker>
          <c:cat>
            <c:strRef>
              <c:f>'M4-PA-013'!$A$26:$A$38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3335-431D-B859-751D67573E4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'M4-PA-014'!$B$25</c:f>
              <c:strCache>
                <c:ptCount val="1"/>
                <c:pt idx="0">
                  <c:v>Datos</c:v>
                </c:pt>
              </c:strCache>
            </c:strRef>
          </c:tx>
          <c:spPr>
            <a:solidFill>
              <a:srgbClr val="004586"/>
            </a:solidFill>
            <a:ln w="25400">
              <a:noFill/>
            </a:ln>
          </c:spPr>
          <c:invertIfNegative val="0"/>
          <c:cat>
            <c:strRef>
              <c:f>'M4-PA-014'!$A$26:$A$38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'M4-PA-014'!$B$26:$B$38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62E-411B-805E-CABA5A34D6B4}"/>
            </c:ext>
          </c:extLst>
        </c:ser>
        <c:ser>
          <c:idx val="1"/>
          <c:order val="1"/>
          <c:tx>
            <c:strRef>
              <c:f>'M4-PA-014'!$C$25</c:f>
              <c:strCache>
                <c:ptCount val="1"/>
                <c:pt idx="0">
                  <c:v>Meta Vigencia</c:v>
                </c:pt>
              </c:strCache>
            </c:strRef>
          </c:tx>
          <c:spPr>
            <a:solidFill>
              <a:srgbClr val="FF420E"/>
            </a:solidFill>
            <a:ln w="25400">
              <a:noFill/>
            </a:ln>
          </c:spPr>
          <c:invertIfNegative val="0"/>
          <c:cat>
            <c:strRef>
              <c:f>'M4-PA-014'!$A$26:$A$38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62E-411B-805E-CABA5A34D6B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'M4-PA-014'!$D$25</c:f>
              <c:strCache>
                <c:ptCount val="1"/>
                <c:pt idx="0">
                  <c:v>Meta - Rango</c:v>
                </c:pt>
              </c:strCache>
            </c:strRef>
          </c:tx>
          <c:spPr>
            <a:ln w="38100">
              <a:solidFill>
                <a:srgbClr val="FFD320"/>
              </a:solidFill>
              <a:prstDash val="solid"/>
            </a:ln>
          </c:spPr>
          <c:marker>
            <c:symbol val="none"/>
          </c:marker>
          <c:cat>
            <c:strRef>
              <c:f>'M4-PA-014'!$A$26:$A$38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62E-411B-805E-CABA5A34D6B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'M5-PA-005'!$B$25</c:f>
              <c:strCache>
                <c:ptCount val="1"/>
                <c:pt idx="0">
                  <c:v>Datos</c:v>
                </c:pt>
              </c:strCache>
            </c:strRef>
          </c:tx>
          <c:spPr>
            <a:solidFill>
              <a:srgbClr val="004586"/>
            </a:solidFill>
            <a:ln w="25400">
              <a:noFill/>
            </a:ln>
          </c:spPr>
          <c:invertIfNegative val="0"/>
          <c:cat>
            <c:strRef>
              <c:f>'M5-PA-005'!$A$26:$A$38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'M5-PA-005'!$B$26:$B$38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A84-4103-9E12-5063E5A9FBCD}"/>
            </c:ext>
          </c:extLst>
        </c:ser>
        <c:ser>
          <c:idx val="1"/>
          <c:order val="1"/>
          <c:tx>
            <c:strRef>
              <c:f>'M5-PA-005'!$C$25</c:f>
              <c:strCache>
                <c:ptCount val="1"/>
                <c:pt idx="0">
                  <c:v>Meta Vigencia</c:v>
                </c:pt>
              </c:strCache>
            </c:strRef>
          </c:tx>
          <c:spPr>
            <a:solidFill>
              <a:srgbClr val="FF420E"/>
            </a:solidFill>
            <a:ln w="25400">
              <a:noFill/>
            </a:ln>
          </c:spPr>
          <c:invertIfNegative val="0"/>
          <c:cat>
            <c:strRef>
              <c:f>'M5-PA-005'!$A$26:$A$38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A84-4103-9E12-5063E5A9FBC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'M5-PA-005'!$D$25</c:f>
              <c:strCache>
                <c:ptCount val="1"/>
                <c:pt idx="0">
                  <c:v>Meta - Rango</c:v>
                </c:pt>
              </c:strCache>
            </c:strRef>
          </c:tx>
          <c:spPr>
            <a:ln w="38100">
              <a:solidFill>
                <a:srgbClr val="FFD320"/>
              </a:solidFill>
              <a:prstDash val="solid"/>
            </a:ln>
          </c:spPr>
          <c:marker>
            <c:symbol val="none"/>
          </c:marker>
          <c:cat>
            <c:strRef>
              <c:f>'M5-PA-005'!$A$26:$A$38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A84-4103-9E12-5063E5A9FBC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'M1-PA-002'!$B$25</c:f>
              <c:strCache>
                <c:ptCount val="1"/>
                <c:pt idx="0">
                  <c:v>Datos</c:v>
                </c:pt>
              </c:strCache>
            </c:strRef>
          </c:tx>
          <c:spPr>
            <a:solidFill>
              <a:srgbClr val="004586"/>
            </a:solidFill>
            <a:ln w="25400">
              <a:noFill/>
            </a:ln>
          </c:spPr>
          <c:invertIfNegative val="0"/>
          <c:cat>
            <c:strRef>
              <c:f>'M1-PA-002'!$A$26:$A$38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'M1-PA-002'!$B$26:$B$38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BA1-4EE9-95C3-43874B15D2C2}"/>
            </c:ext>
          </c:extLst>
        </c:ser>
        <c:ser>
          <c:idx val="1"/>
          <c:order val="1"/>
          <c:tx>
            <c:strRef>
              <c:f>'M1-PA-002'!$C$25</c:f>
              <c:strCache>
                <c:ptCount val="1"/>
                <c:pt idx="0">
                  <c:v>Meta Vigencia</c:v>
                </c:pt>
              </c:strCache>
            </c:strRef>
          </c:tx>
          <c:spPr>
            <a:solidFill>
              <a:srgbClr val="FF420E"/>
            </a:solidFill>
            <a:ln w="25400">
              <a:noFill/>
            </a:ln>
          </c:spPr>
          <c:invertIfNegative val="0"/>
          <c:cat>
            <c:strRef>
              <c:f>'M1-PA-002'!$A$26:$A$38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'M1-PA-002'!$C$26:$C$38</c:f>
              <c:numCache>
                <c:formatCode>_-* #,##0.0_-;\-* #,##0.0_-;_-* "-"??_-;_-@_-</c:formatCode>
                <c:ptCount val="13"/>
                <c:pt idx="0">
                  <c:v>9</c:v>
                </c:pt>
                <c:pt idx="1">
                  <c:v>9</c:v>
                </c:pt>
                <c:pt idx="2">
                  <c:v>9</c:v>
                </c:pt>
                <c:pt idx="3">
                  <c:v>9</c:v>
                </c:pt>
                <c:pt idx="4">
                  <c:v>9</c:v>
                </c:pt>
                <c:pt idx="5">
                  <c:v>9</c:v>
                </c:pt>
                <c:pt idx="6">
                  <c:v>9</c:v>
                </c:pt>
                <c:pt idx="7">
                  <c:v>9</c:v>
                </c:pt>
                <c:pt idx="8">
                  <c:v>9</c:v>
                </c:pt>
                <c:pt idx="9">
                  <c:v>9</c:v>
                </c:pt>
                <c:pt idx="10">
                  <c:v>9</c:v>
                </c:pt>
                <c:pt idx="11">
                  <c:v>9</c:v>
                </c:pt>
                <c:pt idx="12">
                  <c:v>9</c:v>
                </c:pt>
              </c:numCache>
            </c:numRef>
          </c:val>
          <c:extLst>
            <c:ext xmlns:c16="http://schemas.microsoft.com/office/drawing/2014/chart" uri="{C3380CC4-5D6E-409C-BE32-E72D297353CC}">
              <c16:uniqueId val="{00000001-ABA1-4EE9-95C3-43874B15D2C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'M1-PA-002'!$D$25</c:f>
              <c:strCache>
                <c:ptCount val="1"/>
                <c:pt idx="0">
                  <c:v>Meta - Rango</c:v>
                </c:pt>
              </c:strCache>
            </c:strRef>
          </c:tx>
          <c:spPr>
            <a:ln w="38100">
              <a:solidFill>
                <a:srgbClr val="FFD320"/>
              </a:solidFill>
              <a:prstDash val="solid"/>
            </a:ln>
          </c:spPr>
          <c:marker>
            <c:symbol val="none"/>
          </c:marker>
          <c:cat>
            <c:strRef>
              <c:f>'M1-PA-002'!$A$26:$A$38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'M1-PA-002'!$D$26:$D$38</c:f>
              <c:numCache>
                <c:formatCode>_-* #,##0.0_-;\-* #,##0.0_-;_-* "-"??_-;_-@_-</c:formatCode>
                <c:ptCount val="13"/>
                <c:pt idx="0">
                  <c:v>8.82</c:v>
                </c:pt>
                <c:pt idx="1">
                  <c:v>8.82</c:v>
                </c:pt>
                <c:pt idx="2">
                  <c:v>8.82</c:v>
                </c:pt>
                <c:pt idx="3">
                  <c:v>8.82</c:v>
                </c:pt>
                <c:pt idx="4">
                  <c:v>8.82</c:v>
                </c:pt>
                <c:pt idx="5">
                  <c:v>8.82</c:v>
                </c:pt>
                <c:pt idx="6">
                  <c:v>8.82</c:v>
                </c:pt>
                <c:pt idx="7">
                  <c:v>8.82</c:v>
                </c:pt>
                <c:pt idx="8">
                  <c:v>8.82</c:v>
                </c:pt>
                <c:pt idx="9">
                  <c:v>8.82</c:v>
                </c:pt>
                <c:pt idx="10">
                  <c:v>8.82</c:v>
                </c:pt>
                <c:pt idx="11">
                  <c:v>8.82</c:v>
                </c:pt>
                <c:pt idx="12">
                  <c:v>8.82</c:v>
                </c:pt>
              </c:numCache>
            </c:numRef>
          </c:val>
          <c:smooth val="0"/>
          <c:extLst>
            <c:ext xmlns:c16="http://schemas.microsoft.com/office/drawing/2014/chart" uri="{C3380CC4-5D6E-409C-BE32-E72D297353CC}">
              <c16:uniqueId val="{00000002-ABA1-4EE9-95C3-43874B15D2C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'M5-PA-004'!$B$25</c:f>
              <c:strCache>
                <c:ptCount val="1"/>
                <c:pt idx="0">
                  <c:v>Datos</c:v>
                </c:pt>
              </c:strCache>
            </c:strRef>
          </c:tx>
          <c:spPr>
            <a:solidFill>
              <a:srgbClr val="004586"/>
            </a:solidFill>
            <a:ln w="25400">
              <a:noFill/>
            </a:ln>
          </c:spPr>
          <c:invertIfNegative val="0"/>
          <c:cat>
            <c:strRef>
              <c:f>'M5-PA-004'!$A$26:$A$38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'M5-PA-004'!$B$26:$B$38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B71-457B-9700-D4A14E71015B}"/>
            </c:ext>
          </c:extLst>
        </c:ser>
        <c:ser>
          <c:idx val="1"/>
          <c:order val="1"/>
          <c:tx>
            <c:strRef>
              <c:f>'M5-PA-004'!$C$25</c:f>
              <c:strCache>
                <c:ptCount val="1"/>
                <c:pt idx="0">
                  <c:v>Meta Vigencia</c:v>
                </c:pt>
              </c:strCache>
            </c:strRef>
          </c:tx>
          <c:spPr>
            <a:solidFill>
              <a:srgbClr val="FF420E"/>
            </a:solidFill>
            <a:ln w="25400">
              <a:noFill/>
            </a:ln>
          </c:spPr>
          <c:invertIfNegative val="0"/>
          <c:cat>
            <c:strRef>
              <c:f>'M5-PA-004'!$A$26:$A$38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FB71-457B-9700-D4A14E71015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'M5-PA-004'!$D$25</c:f>
              <c:strCache>
                <c:ptCount val="1"/>
                <c:pt idx="0">
                  <c:v>Meta - Rango</c:v>
                </c:pt>
              </c:strCache>
            </c:strRef>
          </c:tx>
          <c:spPr>
            <a:ln w="38100">
              <a:solidFill>
                <a:srgbClr val="FFD320"/>
              </a:solidFill>
              <a:prstDash val="solid"/>
            </a:ln>
          </c:spPr>
          <c:marker>
            <c:symbol val="none"/>
          </c:marker>
          <c:cat>
            <c:strRef>
              <c:f>'M5-PA-004'!$A$26:$A$38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FB71-457B-9700-D4A14E71015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'M4-PA-015'!$B$25</c:f>
              <c:strCache>
                <c:ptCount val="1"/>
                <c:pt idx="0">
                  <c:v>Datos</c:v>
                </c:pt>
              </c:strCache>
            </c:strRef>
          </c:tx>
          <c:spPr>
            <a:solidFill>
              <a:srgbClr val="004586"/>
            </a:solidFill>
            <a:ln w="25400">
              <a:noFill/>
            </a:ln>
          </c:spPr>
          <c:invertIfNegative val="0"/>
          <c:cat>
            <c:strRef>
              <c:f>'M4-PA-015'!$A$26:$A$38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'M4-PA-015'!$B$26:$B$38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B96-4FBF-8BAB-2CBC01CCF49D}"/>
            </c:ext>
          </c:extLst>
        </c:ser>
        <c:ser>
          <c:idx val="1"/>
          <c:order val="1"/>
          <c:tx>
            <c:strRef>
              <c:f>'M4-PA-015'!$C$25</c:f>
              <c:strCache>
                <c:ptCount val="1"/>
                <c:pt idx="0">
                  <c:v>Meta Vigencia</c:v>
                </c:pt>
              </c:strCache>
            </c:strRef>
          </c:tx>
          <c:spPr>
            <a:solidFill>
              <a:srgbClr val="FF420E"/>
            </a:solidFill>
            <a:ln w="25400">
              <a:noFill/>
            </a:ln>
          </c:spPr>
          <c:invertIfNegative val="0"/>
          <c:cat>
            <c:strRef>
              <c:f>'M4-PA-015'!$A$26:$A$38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DB96-4FBF-8BAB-2CBC01CCF49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'M4-PA-015'!$D$25</c:f>
              <c:strCache>
                <c:ptCount val="1"/>
                <c:pt idx="0">
                  <c:v>Meta - Rango</c:v>
                </c:pt>
              </c:strCache>
            </c:strRef>
          </c:tx>
          <c:spPr>
            <a:ln w="38100">
              <a:solidFill>
                <a:srgbClr val="FFD320"/>
              </a:solidFill>
              <a:prstDash val="solid"/>
            </a:ln>
          </c:spPr>
          <c:marker>
            <c:symbol val="none"/>
          </c:marker>
          <c:cat>
            <c:strRef>
              <c:f>'M4-PA-015'!$A$26:$A$38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DB96-4FBF-8BAB-2CBC01CCF49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'M2-PA-001'!$B$25</c:f>
              <c:strCache>
                <c:ptCount val="1"/>
                <c:pt idx="0">
                  <c:v>Datos</c:v>
                </c:pt>
              </c:strCache>
            </c:strRef>
          </c:tx>
          <c:spPr>
            <a:solidFill>
              <a:srgbClr val="004586"/>
            </a:solidFill>
            <a:ln w="25400">
              <a:noFill/>
            </a:ln>
          </c:spPr>
          <c:invertIfNegative val="0"/>
          <c:cat>
            <c:strRef>
              <c:f>'M2-PA-001'!$A$26:$A$38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618-4282-A685-8327FA99F90D}"/>
            </c:ext>
          </c:extLst>
        </c:ser>
        <c:ser>
          <c:idx val="1"/>
          <c:order val="1"/>
          <c:tx>
            <c:strRef>
              <c:f>'M2-PA-001'!$C$25</c:f>
              <c:strCache>
                <c:ptCount val="1"/>
                <c:pt idx="0">
                  <c:v>Meta Vigencia</c:v>
                </c:pt>
              </c:strCache>
            </c:strRef>
          </c:tx>
          <c:spPr>
            <a:solidFill>
              <a:srgbClr val="FF420E"/>
            </a:solidFill>
            <a:ln w="25400">
              <a:noFill/>
            </a:ln>
          </c:spPr>
          <c:invertIfNegative val="0"/>
          <c:cat>
            <c:strRef>
              <c:f>'M2-PA-001'!$A$26:$A$38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618-4282-A685-8327FA99F90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'M2-PA-001'!$D$25</c:f>
              <c:strCache>
                <c:ptCount val="1"/>
                <c:pt idx="0">
                  <c:v>Meta - Rango</c:v>
                </c:pt>
              </c:strCache>
            </c:strRef>
          </c:tx>
          <c:spPr>
            <a:ln w="38100">
              <a:solidFill>
                <a:srgbClr val="FFD320"/>
              </a:solidFill>
              <a:prstDash val="solid"/>
            </a:ln>
          </c:spPr>
          <c:marker>
            <c:symbol val="none"/>
          </c:marker>
          <c:cat>
            <c:strRef>
              <c:f>'M2-PA-001'!$A$26:$A$38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618-4282-A685-8327FA99F90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'M2-PA-002'!$B$25</c:f>
              <c:strCache>
                <c:ptCount val="1"/>
                <c:pt idx="0">
                  <c:v>Datos</c:v>
                </c:pt>
              </c:strCache>
            </c:strRef>
          </c:tx>
          <c:spPr>
            <a:solidFill>
              <a:srgbClr val="004586"/>
            </a:solidFill>
            <a:ln w="25400">
              <a:noFill/>
            </a:ln>
          </c:spPr>
          <c:invertIfNegative val="0"/>
          <c:cat>
            <c:strRef>
              <c:f>'M2-PA-002'!$A$26:$A$38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6F6-41C1-BB00-126AF2969342}"/>
            </c:ext>
          </c:extLst>
        </c:ser>
        <c:ser>
          <c:idx val="1"/>
          <c:order val="1"/>
          <c:tx>
            <c:strRef>
              <c:f>'M2-PA-002'!$C$25</c:f>
              <c:strCache>
                <c:ptCount val="1"/>
                <c:pt idx="0">
                  <c:v>Meta Vigencia</c:v>
                </c:pt>
              </c:strCache>
            </c:strRef>
          </c:tx>
          <c:spPr>
            <a:solidFill>
              <a:srgbClr val="FF420E"/>
            </a:solidFill>
            <a:ln w="25400">
              <a:noFill/>
            </a:ln>
          </c:spPr>
          <c:invertIfNegative val="0"/>
          <c:cat>
            <c:strRef>
              <c:f>'M2-PA-002'!$A$26:$A$38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6F6-41C1-BB00-126AF296934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'M2-PA-002'!$D$25</c:f>
              <c:strCache>
                <c:ptCount val="1"/>
                <c:pt idx="0">
                  <c:v>Meta - Rango</c:v>
                </c:pt>
              </c:strCache>
            </c:strRef>
          </c:tx>
          <c:spPr>
            <a:ln w="38100">
              <a:solidFill>
                <a:srgbClr val="FFD320"/>
              </a:solidFill>
              <a:prstDash val="solid"/>
            </a:ln>
          </c:spPr>
          <c:marker>
            <c:symbol val="none"/>
          </c:marker>
          <c:cat>
            <c:strRef>
              <c:f>'M2-PA-002'!$A$26:$A$38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6F6-41C1-BB00-126AF296934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'M3-PA-003'!$B$25</c:f>
              <c:strCache>
                <c:ptCount val="1"/>
                <c:pt idx="0">
                  <c:v>Datos</c:v>
                </c:pt>
              </c:strCache>
            </c:strRef>
          </c:tx>
          <c:spPr>
            <a:solidFill>
              <a:srgbClr val="004586"/>
            </a:solidFill>
            <a:ln w="25400">
              <a:noFill/>
            </a:ln>
          </c:spPr>
          <c:invertIfNegative val="0"/>
          <c:cat>
            <c:strRef>
              <c:f>'M3-PA-003'!$A$26:$A$38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511-4E91-A8CF-479C6E6BAC59}"/>
            </c:ext>
          </c:extLst>
        </c:ser>
        <c:ser>
          <c:idx val="1"/>
          <c:order val="1"/>
          <c:tx>
            <c:strRef>
              <c:f>'M3-PA-003'!$C$25</c:f>
              <c:strCache>
                <c:ptCount val="1"/>
                <c:pt idx="0">
                  <c:v>Meta Vigencia</c:v>
                </c:pt>
              </c:strCache>
            </c:strRef>
          </c:tx>
          <c:spPr>
            <a:solidFill>
              <a:srgbClr val="FF420E"/>
            </a:solidFill>
            <a:ln w="25400">
              <a:noFill/>
            </a:ln>
          </c:spPr>
          <c:invertIfNegative val="0"/>
          <c:cat>
            <c:strRef>
              <c:f>'M3-PA-003'!$A$26:$A$38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F511-4E91-A8CF-479C6E6BAC5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'M3-PA-003'!$D$25</c:f>
              <c:strCache>
                <c:ptCount val="1"/>
                <c:pt idx="0">
                  <c:v>Meta - Rango</c:v>
                </c:pt>
              </c:strCache>
            </c:strRef>
          </c:tx>
          <c:spPr>
            <a:ln w="38100">
              <a:solidFill>
                <a:srgbClr val="FFD320"/>
              </a:solidFill>
              <a:prstDash val="solid"/>
            </a:ln>
          </c:spPr>
          <c:marker>
            <c:symbol val="none"/>
          </c:marker>
          <c:cat>
            <c:strRef>
              <c:f>'M3-PA-003'!$A$26:$A$38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F511-4E91-A8CF-479C6E6BAC5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'M5-PA-002'!$B$25</c:f>
              <c:strCache>
                <c:ptCount val="1"/>
                <c:pt idx="0">
                  <c:v>Datos</c:v>
                </c:pt>
              </c:strCache>
            </c:strRef>
          </c:tx>
          <c:spPr>
            <a:solidFill>
              <a:srgbClr val="004586"/>
            </a:solidFill>
            <a:ln w="25400">
              <a:noFill/>
            </a:ln>
          </c:spPr>
          <c:invertIfNegative val="0"/>
          <c:cat>
            <c:strRef>
              <c:f>'M5-PA-002'!$A$26:$A$38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F8B-49B7-96A4-1625C0C18D73}"/>
            </c:ext>
          </c:extLst>
        </c:ser>
        <c:ser>
          <c:idx val="1"/>
          <c:order val="1"/>
          <c:tx>
            <c:strRef>
              <c:f>'M5-PA-002'!$C$25</c:f>
              <c:strCache>
                <c:ptCount val="1"/>
                <c:pt idx="0">
                  <c:v>Meta Vigencia</c:v>
                </c:pt>
              </c:strCache>
            </c:strRef>
          </c:tx>
          <c:spPr>
            <a:solidFill>
              <a:srgbClr val="FF420E"/>
            </a:solidFill>
            <a:ln w="25400">
              <a:noFill/>
            </a:ln>
          </c:spPr>
          <c:invertIfNegative val="0"/>
          <c:cat>
            <c:strRef>
              <c:f>'M5-PA-002'!$A$26:$A$38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2F8B-49B7-96A4-1625C0C18D7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'M5-PA-002'!$D$25</c:f>
              <c:strCache>
                <c:ptCount val="1"/>
                <c:pt idx="0">
                  <c:v>Meta - Rango</c:v>
                </c:pt>
              </c:strCache>
            </c:strRef>
          </c:tx>
          <c:spPr>
            <a:ln w="38100">
              <a:solidFill>
                <a:srgbClr val="FFD320"/>
              </a:solidFill>
              <a:prstDash val="solid"/>
            </a:ln>
          </c:spPr>
          <c:marker>
            <c:symbol val="none"/>
          </c:marker>
          <c:cat>
            <c:strRef>
              <c:f>'M5-PA-002'!$A$26:$A$38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2F8B-49B7-96A4-1625C0C18D7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'M5-PA-003'!$B$25</c:f>
              <c:strCache>
                <c:ptCount val="1"/>
                <c:pt idx="0">
                  <c:v>Datos</c:v>
                </c:pt>
              </c:strCache>
            </c:strRef>
          </c:tx>
          <c:spPr>
            <a:solidFill>
              <a:srgbClr val="004586"/>
            </a:solidFill>
            <a:ln w="25400">
              <a:noFill/>
            </a:ln>
          </c:spPr>
          <c:invertIfNegative val="0"/>
          <c:cat>
            <c:strRef>
              <c:f>'M5-PA-003'!$A$26:$A$38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CB6-4B6E-8843-CFAF5E8FD8E6}"/>
            </c:ext>
          </c:extLst>
        </c:ser>
        <c:ser>
          <c:idx val="1"/>
          <c:order val="1"/>
          <c:tx>
            <c:strRef>
              <c:f>'M5-PA-003'!$C$25</c:f>
              <c:strCache>
                <c:ptCount val="1"/>
                <c:pt idx="0">
                  <c:v>Meta Vigencia</c:v>
                </c:pt>
              </c:strCache>
            </c:strRef>
          </c:tx>
          <c:spPr>
            <a:solidFill>
              <a:srgbClr val="FF420E"/>
            </a:solidFill>
            <a:ln w="25400">
              <a:noFill/>
            </a:ln>
          </c:spPr>
          <c:invertIfNegative val="0"/>
          <c:cat>
            <c:strRef>
              <c:f>'M5-PA-003'!$A$26:$A$38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FCB6-4B6E-8843-CFAF5E8FD8E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'M5-PA-003'!$D$25</c:f>
              <c:strCache>
                <c:ptCount val="1"/>
                <c:pt idx="0">
                  <c:v>Meta - Rango</c:v>
                </c:pt>
              </c:strCache>
            </c:strRef>
          </c:tx>
          <c:spPr>
            <a:ln w="38100">
              <a:solidFill>
                <a:srgbClr val="FFD320"/>
              </a:solidFill>
              <a:prstDash val="solid"/>
            </a:ln>
          </c:spPr>
          <c:marker>
            <c:symbol val="none"/>
          </c:marker>
          <c:cat>
            <c:strRef>
              <c:f>'M5-PA-003'!$A$26:$A$38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FCB6-4B6E-8843-CFAF5E8FD8E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'M3-PA-027'!$B$25</c:f>
              <c:strCache>
                <c:ptCount val="1"/>
                <c:pt idx="0">
                  <c:v>Datos</c:v>
                </c:pt>
              </c:strCache>
            </c:strRef>
          </c:tx>
          <c:spPr>
            <a:solidFill>
              <a:srgbClr val="004586"/>
            </a:solidFill>
            <a:ln w="25400">
              <a:noFill/>
            </a:ln>
          </c:spPr>
          <c:invertIfNegative val="0"/>
          <c:cat>
            <c:strRef>
              <c:f>'M3-PA-027'!$A$26:$A$38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'M3-PA-027'!$B$26:$B$38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4AA-4587-AB79-33C08D5D1BA6}"/>
            </c:ext>
          </c:extLst>
        </c:ser>
        <c:ser>
          <c:idx val="1"/>
          <c:order val="1"/>
          <c:tx>
            <c:strRef>
              <c:f>'M3-PA-027'!$C$25</c:f>
              <c:strCache>
                <c:ptCount val="1"/>
                <c:pt idx="0">
                  <c:v>Meta Vigencia</c:v>
                </c:pt>
              </c:strCache>
            </c:strRef>
          </c:tx>
          <c:spPr>
            <a:solidFill>
              <a:srgbClr val="FF420E"/>
            </a:solidFill>
            <a:ln w="25400">
              <a:noFill/>
            </a:ln>
          </c:spPr>
          <c:invertIfNegative val="0"/>
          <c:cat>
            <c:strRef>
              <c:f>'M3-PA-027'!$A$26:$A$38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'M3-PA-027'!$C$26:$C$38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4AA-4587-AB79-33C08D5D1BA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'M3-PA-027'!$D$25</c:f>
              <c:strCache>
                <c:ptCount val="1"/>
                <c:pt idx="0">
                  <c:v>Meta - Rango</c:v>
                </c:pt>
              </c:strCache>
            </c:strRef>
          </c:tx>
          <c:spPr>
            <a:ln w="38100">
              <a:solidFill>
                <a:srgbClr val="FFD320"/>
              </a:solidFill>
              <a:prstDash val="solid"/>
            </a:ln>
          </c:spPr>
          <c:marker>
            <c:symbol val="none"/>
          </c:marker>
          <c:cat>
            <c:strRef>
              <c:f>'M3-PA-027'!$A$26:$A$38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'M3-PA-027'!$D$26:$D$38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4AA-4587-AB79-33C08D5D1BA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'M2-PA-007'!$B$25</c:f>
              <c:strCache>
                <c:ptCount val="1"/>
                <c:pt idx="0">
                  <c:v>Datos</c:v>
                </c:pt>
              </c:strCache>
            </c:strRef>
          </c:tx>
          <c:spPr>
            <a:solidFill>
              <a:srgbClr val="004586"/>
            </a:solidFill>
            <a:ln w="25400">
              <a:noFill/>
            </a:ln>
          </c:spPr>
          <c:invertIfNegative val="0"/>
          <c:cat>
            <c:strRef>
              <c:f>'M2-PA-007'!$A$26:$A$38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'M2-PA-007'!$B$26:$B$38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46E-4809-A62F-6A2DC9D0058D}"/>
            </c:ext>
          </c:extLst>
        </c:ser>
        <c:ser>
          <c:idx val="1"/>
          <c:order val="1"/>
          <c:tx>
            <c:strRef>
              <c:f>'M2-PA-007'!$C$25</c:f>
              <c:strCache>
                <c:ptCount val="1"/>
                <c:pt idx="0">
                  <c:v>Meta Vigencia</c:v>
                </c:pt>
              </c:strCache>
            </c:strRef>
          </c:tx>
          <c:spPr>
            <a:solidFill>
              <a:srgbClr val="FF420E"/>
            </a:solidFill>
            <a:ln w="25400">
              <a:noFill/>
            </a:ln>
          </c:spPr>
          <c:invertIfNegative val="0"/>
          <c:cat>
            <c:strRef>
              <c:f>'M2-PA-007'!$A$26:$A$38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846E-4809-A62F-6A2DC9D0058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'M2-PA-007'!$D$25</c:f>
              <c:strCache>
                <c:ptCount val="1"/>
                <c:pt idx="0">
                  <c:v>Meta - Rango</c:v>
                </c:pt>
              </c:strCache>
            </c:strRef>
          </c:tx>
          <c:spPr>
            <a:ln w="38100">
              <a:solidFill>
                <a:srgbClr val="FFD320"/>
              </a:solidFill>
              <a:prstDash val="solid"/>
            </a:ln>
          </c:spPr>
          <c:marker>
            <c:symbol val="none"/>
          </c:marker>
          <c:cat>
            <c:strRef>
              <c:f>'M2-PA-007'!$A$26:$A$38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846E-4809-A62F-6A2DC9D0058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'M2-PA-008'!$B$25</c:f>
              <c:strCache>
                <c:ptCount val="1"/>
                <c:pt idx="0">
                  <c:v>Datos</c:v>
                </c:pt>
              </c:strCache>
            </c:strRef>
          </c:tx>
          <c:spPr>
            <a:solidFill>
              <a:srgbClr val="004586"/>
            </a:solidFill>
            <a:ln w="25400">
              <a:noFill/>
            </a:ln>
          </c:spPr>
          <c:invertIfNegative val="0"/>
          <c:cat>
            <c:strRef>
              <c:f>'M2-PA-008'!$A$26:$A$38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'M2-PA-008'!$B$26:$B$38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0F2-4F78-ACBF-CC4C0FC392EA}"/>
            </c:ext>
          </c:extLst>
        </c:ser>
        <c:ser>
          <c:idx val="1"/>
          <c:order val="1"/>
          <c:tx>
            <c:strRef>
              <c:f>'M2-PA-008'!$C$25</c:f>
              <c:strCache>
                <c:ptCount val="1"/>
                <c:pt idx="0">
                  <c:v>Meta Vigencia</c:v>
                </c:pt>
              </c:strCache>
            </c:strRef>
          </c:tx>
          <c:spPr>
            <a:solidFill>
              <a:srgbClr val="FF420E"/>
            </a:solidFill>
            <a:ln w="25400">
              <a:noFill/>
            </a:ln>
          </c:spPr>
          <c:invertIfNegative val="0"/>
          <c:cat>
            <c:strRef>
              <c:f>'M2-PA-008'!$A$26:$A$38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'M2-PA-008'!$C$26:$C$38</c:f>
              <c:numCache>
                <c:formatCode>_-* #,##0.0_-;\-* #,##0.0_-;_-* "-"??_-;_-@_-</c:formatCode>
                <c:ptCount val="13"/>
                <c:pt idx="0">
                  <c:v>30</c:v>
                </c:pt>
                <c:pt idx="1">
                  <c:v>30</c:v>
                </c:pt>
                <c:pt idx="2">
                  <c:v>30</c:v>
                </c:pt>
                <c:pt idx="3">
                  <c:v>30</c:v>
                </c:pt>
                <c:pt idx="4">
                  <c:v>30</c:v>
                </c:pt>
                <c:pt idx="5">
                  <c:v>30</c:v>
                </c:pt>
                <c:pt idx="6">
                  <c:v>30</c:v>
                </c:pt>
                <c:pt idx="7">
                  <c:v>30</c:v>
                </c:pt>
                <c:pt idx="8">
                  <c:v>30</c:v>
                </c:pt>
                <c:pt idx="9">
                  <c:v>30</c:v>
                </c:pt>
                <c:pt idx="10">
                  <c:v>30</c:v>
                </c:pt>
                <c:pt idx="11">
                  <c:v>30</c:v>
                </c:pt>
                <c:pt idx="12">
                  <c:v>30</c:v>
                </c:pt>
              </c:numCache>
            </c:numRef>
          </c:val>
          <c:extLst>
            <c:ext xmlns:c16="http://schemas.microsoft.com/office/drawing/2014/chart" uri="{C3380CC4-5D6E-409C-BE32-E72D297353CC}">
              <c16:uniqueId val="{00000001-B0F2-4F78-ACBF-CC4C0FC392E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'M2-PA-008'!$D$25</c:f>
              <c:strCache>
                <c:ptCount val="1"/>
                <c:pt idx="0">
                  <c:v>Meta - Rango</c:v>
                </c:pt>
              </c:strCache>
            </c:strRef>
          </c:tx>
          <c:spPr>
            <a:ln w="38100">
              <a:solidFill>
                <a:srgbClr val="FFD320"/>
              </a:solidFill>
              <a:prstDash val="solid"/>
            </a:ln>
          </c:spPr>
          <c:marker>
            <c:symbol val="none"/>
          </c:marker>
          <c:cat>
            <c:strRef>
              <c:f>'M2-PA-008'!$A$26:$A$38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'M2-PA-008'!$D$26:$D$38</c:f>
              <c:numCache>
                <c:formatCode>_-* #,##0.0_-;\-* #,##0.0_-;_-* "-"??_-;_-@_-</c:formatCode>
                <c:ptCount val="13"/>
                <c:pt idx="0">
                  <c:v>29.4</c:v>
                </c:pt>
                <c:pt idx="1">
                  <c:v>29.4</c:v>
                </c:pt>
                <c:pt idx="2">
                  <c:v>29.4</c:v>
                </c:pt>
                <c:pt idx="3">
                  <c:v>29.4</c:v>
                </c:pt>
                <c:pt idx="4">
                  <c:v>29.4</c:v>
                </c:pt>
                <c:pt idx="5">
                  <c:v>29.4</c:v>
                </c:pt>
                <c:pt idx="6">
                  <c:v>29.4</c:v>
                </c:pt>
                <c:pt idx="7">
                  <c:v>29.4</c:v>
                </c:pt>
                <c:pt idx="8">
                  <c:v>29.4</c:v>
                </c:pt>
                <c:pt idx="9">
                  <c:v>29.4</c:v>
                </c:pt>
                <c:pt idx="10">
                  <c:v>29.4</c:v>
                </c:pt>
                <c:pt idx="11">
                  <c:v>29.4</c:v>
                </c:pt>
                <c:pt idx="12">
                  <c:v>29.4</c:v>
                </c:pt>
              </c:numCache>
            </c:numRef>
          </c:val>
          <c:smooth val="0"/>
          <c:extLst>
            <c:ext xmlns:c16="http://schemas.microsoft.com/office/drawing/2014/chart" uri="{C3380CC4-5D6E-409C-BE32-E72D297353CC}">
              <c16:uniqueId val="{00000002-B0F2-4F78-ACBF-CC4C0FC392E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'M1-PA-003'!$B$25</c:f>
              <c:strCache>
                <c:ptCount val="1"/>
                <c:pt idx="0">
                  <c:v>Datos</c:v>
                </c:pt>
              </c:strCache>
            </c:strRef>
          </c:tx>
          <c:spPr>
            <a:solidFill>
              <a:srgbClr val="004586"/>
            </a:solidFill>
            <a:ln w="25400">
              <a:noFill/>
            </a:ln>
          </c:spPr>
          <c:invertIfNegative val="0"/>
          <c:cat>
            <c:strRef>
              <c:f>'M1-PA-003'!$A$26:$A$38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'M1-PA-003'!$B$26:$B$38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formatCode="0.0%">
                  <c:v>0</c:v>
                </c:pt>
              </c:numCache>
            </c:numRef>
          </c:val>
          <c:extLst>
            <c:ext xmlns:c16="http://schemas.microsoft.com/office/drawing/2014/chart" uri="{C3380CC4-5D6E-409C-BE32-E72D297353CC}">
              <c16:uniqueId val="{00000000-12CD-4A2A-A5AA-E89F76CA4719}"/>
            </c:ext>
          </c:extLst>
        </c:ser>
        <c:ser>
          <c:idx val="1"/>
          <c:order val="1"/>
          <c:tx>
            <c:strRef>
              <c:f>'M1-PA-003'!$C$25</c:f>
              <c:strCache>
                <c:ptCount val="1"/>
                <c:pt idx="0">
                  <c:v>Meta Vigencia</c:v>
                </c:pt>
              </c:strCache>
            </c:strRef>
          </c:tx>
          <c:spPr>
            <a:solidFill>
              <a:srgbClr val="FF420E"/>
            </a:solidFill>
            <a:ln w="25400">
              <a:noFill/>
            </a:ln>
          </c:spPr>
          <c:invertIfNegative val="0"/>
          <c:cat>
            <c:strRef>
              <c:f>'M1-PA-003'!$A$26:$A$38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'M1-PA-003'!$C$26:$C$38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formatCode="0.0%">
                  <c:v>1</c:v>
                </c:pt>
              </c:numCache>
            </c:numRef>
          </c:val>
          <c:extLst>
            <c:ext xmlns:c16="http://schemas.microsoft.com/office/drawing/2014/chart" uri="{C3380CC4-5D6E-409C-BE32-E72D297353CC}">
              <c16:uniqueId val="{00000001-12CD-4A2A-A5AA-E89F76CA471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'M1-PA-003'!$D$25</c:f>
              <c:strCache>
                <c:ptCount val="1"/>
                <c:pt idx="0">
                  <c:v>Meta - Rango</c:v>
                </c:pt>
              </c:strCache>
            </c:strRef>
          </c:tx>
          <c:spPr>
            <a:ln w="38100">
              <a:solidFill>
                <a:srgbClr val="FFD320"/>
              </a:solidFill>
              <a:prstDash val="solid"/>
            </a:ln>
          </c:spPr>
          <c:marker>
            <c:symbol val="none"/>
          </c:marker>
          <c:cat>
            <c:strRef>
              <c:f>'M1-PA-003'!$A$26:$A$38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'M1-PA-003'!$D$26:$D$38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formatCode="0.0%">
                  <c:v>0.98</c:v>
                </c:pt>
              </c:numCache>
            </c:numRef>
          </c:val>
          <c:smooth val="0"/>
          <c:extLst>
            <c:ext xmlns:c16="http://schemas.microsoft.com/office/drawing/2014/chart" uri="{C3380CC4-5D6E-409C-BE32-E72D297353CC}">
              <c16:uniqueId val="{00000002-12CD-4A2A-A5AA-E89F76CA471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'M2-PA-009'!$B$25</c:f>
              <c:strCache>
                <c:ptCount val="1"/>
                <c:pt idx="0">
                  <c:v>Datos</c:v>
                </c:pt>
              </c:strCache>
            </c:strRef>
          </c:tx>
          <c:spPr>
            <a:solidFill>
              <a:srgbClr val="004586"/>
            </a:solidFill>
            <a:ln w="25400">
              <a:noFill/>
            </a:ln>
          </c:spPr>
          <c:invertIfNegative val="0"/>
          <c:cat>
            <c:strRef>
              <c:f>'M2-PA-009'!$A$26:$A$38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'M2-PA-009'!$B$26:$B$38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7AC-4AD7-AE94-851CF3F37775}"/>
            </c:ext>
          </c:extLst>
        </c:ser>
        <c:ser>
          <c:idx val="1"/>
          <c:order val="1"/>
          <c:tx>
            <c:strRef>
              <c:f>'M2-PA-009'!$C$25</c:f>
              <c:strCache>
                <c:ptCount val="1"/>
                <c:pt idx="0">
                  <c:v>Meta Vigencia</c:v>
                </c:pt>
              </c:strCache>
            </c:strRef>
          </c:tx>
          <c:spPr>
            <a:solidFill>
              <a:srgbClr val="FF420E"/>
            </a:solidFill>
            <a:ln w="25400">
              <a:noFill/>
            </a:ln>
          </c:spPr>
          <c:invertIfNegative val="0"/>
          <c:cat>
            <c:strRef>
              <c:f>'M2-PA-009'!$A$26:$A$38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'M2-PA-009'!$C$26:$C$38</c:f>
              <c:numCache>
                <c:formatCode>_-* #,##0.0_-;\-* #,##0.0_-;_-* "-"??_-;_-@_-</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C7AC-4AD7-AE94-851CF3F3777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'M2-PA-009'!$D$25</c:f>
              <c:strCache>
                <c:ptCount val="1"/>
                <c:pt idx="0">
                  <c:v>Meta - Rango</c:v>
                </c:pt>
              </c:strCache>
            </c:strRef>
          </c:tx>
          <c:spPr>
            <a:ln w="38100">
              <a:solidFill>
                <a:srgbClr val="FFD320"/>
              </a:solidFill>
              <a:prstDash val="solid"/>
            </a:ln>
          </c:spPr>
          <c:marker>
            <c:symbol val="none"/>
          </c:marker>
          <c:cat>
            <c:strRef>
              <c:f>'M2-PA-009'!$A$26:$A$38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'M2-PA-009'!$D$26:$D$38</c:f>
              <c:numCache>
                <c:formatCode>_-* #,##0.0_-;\-* #,##0.0_-;_-* "-"??_-;_-@_-</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C7AC-4AD7-AE94-851CF3F3777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'M3-PA-031'!$B$25</c:f>
              <c:strCache>
                <c:ptCount val="1"/>
                <c:pt idx="0">
                  <c:v>Datos</c:v>
                </c:pt>
              </c:strCache>
            </c:strRef>
          </c:tx>
          <c:spPr>
            <a:solidFill>
              <a:srgbClr val="004586"/>
            </a:solidFill>
            <a:ln w="25400">
              <a:noFill/>
            </a:ln>
          </c:spPr>
          <c:invertIfNegative val="0"/>
          <c:cat>
            <c:strRef>
              <c:f>'M3-PA-031'!$A$26:$A$38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'M3-PA-031'!$B$26:$B$38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8E1-43FA-AE55-0120C56D162D}"/>
            </c:ext>
          </c:extLst>
        </c:ser>
        <c:ser>
          <c:idx val="1"/>
          <c:order val="1"/>
          <c:tx>
            <c:strRef>
              <c:f>'M3-PA-031'!$C$25</c:f>
              <c:strCache>
                <c:ptCount val="1"/>
                <c:pt idx="0">
                  <c:v>Meta Vigencia</c:v>
                </c:pt>
              </c:strCache>
            </c:strRef>
          </c:tx>
          <c:spPr>
            <a:solidFill>
              <a:srgbClr val="FF420E"/>
            </a:solidFill>
            <a:ln w="25400">
              <a:noFill/>
            </a:ln>
          </c:spPr>
          <c:invertIfNegative val="0"/>
          <c:cat>
            <c:strRef>
              <c:f>'M3-PA-031'!$A$26:$A$38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'M3-PA-031'!$C$26:$C$38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8E1-43FA-AE55-0120C56D162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'M3-PA-031'!$D$25</c:f>
              <c:strCache>
                <c:ptCount val="1"/>
                <c:pt idx="0">
                  <c:v>Meta - Rango</c:v>
                </c:pt>
              </c:strCache>
            </c:strRef>
          </c:tx>
          <c:spPr>
            <a:ln w="38100">
              <a:solidFill>
                <a:srgbClr val="FFD320"/>
              </a:solidFill>
              <a:prstDash val="solid"/>
            </a:ln>
          </c:spPr>
          <c:marker>
            <c:symbol val="none"/>
          </c:marker>
          <c:cat>
            <c:strRef>
              <c:f>'M3-PA-031'!$A$26:$A$38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'M3-PA-031'!$D$26:$D$38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8E1-43FA-AE55-0120C56D162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'M4-PA-001'!$B$25</c:f>
              <c:strCache>
                <c:ptCount val="1"/>
                <c:pt idx="0">
                  <c:v>Datos</c:v>
                </c:pt>
              </c:strCache>
            </c:strRef>
          </c:tx>
          <c:spPr>
            <a:solidFill>
              <a:srgbClr val="004586"/>
            </a:solidFill>
            <a:ln w="25400">
              <a:noFill/>
            </a:ln>
          </c:spPr>
          <c:invertIfNegative val="0"/>
          <c:cat>
            <c:strRef>
              <c:f>'M4-PA-001'!$A$26:$A$38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3FD-413C-8132-D0FCC0137033}"/>
            </c:ext>
          </c:extLst>
        </c:ser>
        <c:ser>
          <c:idx val="1"/>
          <c:order val="1"/>
          <c:tx>
            <c:strRef>
              <c:f>'M4-PA-001'!$C$25</c:f>
              <c:strCache>
                <c:ptCount val="1"/>
                <c:pt idx="0">
                  <c:v>Meta Vigencia</c:v>
                </c:pt>
              </c:strCache>
            </c:strRef>
          </c:tx>
          <c:spPr>
            <a:solidFill>
              <a:srgbClr val="FF420E"/>
            </a:solidFill>
            <a:ln w="25400">
              <a:noFill/>
            </a:ln>
          </c:spPr>
          <c:invertIfNegative val="0"/>
          <c:cat>
            <c:strRef>
              <c:f>'M4-PA-001'!$A$26:$A$38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'M4-PA-001'!$C$26:$C$38</c:f>
              <c:numCache>
                <c:formatCode>_-* #,##0.0_-;\-* #,##0.0_-;_-* "-"??_-;_-@_-</c:formatCode>
                <c:ptCount val="13"/>
                <c:pt idx="0">
                  <c:v>1430</c:v>
                </c:pt>
                <c:pt idx="1">
                  <c:v>1430</c:v>
                </c:pt>
                <c:pt idx="2">
                  <c:v>1430</c:v>
                </c:pt>
                <c:pt idx="3">
                  <c:v>1430</c:v>
                </c:pt>
                <c:pt idx="4">
                  <c:v>1430</c:v>
                </c:pt>
                <c:pt idx="5">
                  <c:v>1430</c:v>
                </c:pt>
                <c:pt idx="6">
                  <c:v>1430</c:v>
                </c:pt>
                <c:pt idx="7">
                  <c:v>1430</c:v>
                </c:pt>
                <c:pt idx="8">
                  <c:v>1430</c:v>
                </c:pt>
                <c:pt idx="9">
                  <c:v>1430</c:v>
                </c:pt>
                <c:pt idx="10">
                  <c:v>1430</c:v>
                </c:pt>
                <c:pt idx="11">
                  <c:v>1430</c:v>
                </c:pt>
                <c:pt idx="12">
                  <c:v>1430</c:v>
                </c:pt>
              </c:numCache>
            </c:numRef>
          </c:val>
          <c:extLst>
            <c:ext xmlns:c16="http://schemas.microsoft.com/office/drawing/2014/chart" uri="{C3380CC4-5D6E-409C-BE32-E72D297353CC}">
              <c16:uniqueId val="{00000001-23FD-413C-8132-D0FCC013703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'M4-PA-001'!$D$25</c:f>
              <c:strCache>
                <c:ptCount val="1"/>
                <c:pt idx="0">
                  <c:v>Meta - Rango</c:v>
                </c:pt>
              </c:strCache>
            </c:strRef>
          </c:tx>
          <c:spPr>
            <a:ln w="38100">
              <a:solidFill>
                <a:srgbClr val="FFD320"/>
              </a:solidFill>
              <a:prstDash val="solid"/>
            </a:ln>
          </c:spPr>
          <c:marker>
            <c:symbol val="none"/>
          </c:marker>
          <c:cat>
            <c:strRef>
              <c:f>'M4-PA-001'!$A$26:$A$38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'M4-PA-001'!$D$26:$D$38</c:f>
              <c:numCache>
                <c:formatCode>_-* #,##0.0_-;\-* #,##0.0_-;_-* "-"??_-;_-@_-</c:formatCode>
                <c:ptCount val="13"/>
                <c:pt idx="0">
                  <c:v>1401.3999999999999</c:v>
                </c:pt>
                <c:pt idx="1">
                  <c:v>1401.3999999999999</c:v>
                </c:pt>
                <c:pt idx="2">
                  <c:v>1401.3999999999999</c:v>
                </c:pt>
                <c:pt idx="3">
                  <c:v>1401.3999999999999</c:v>
                </c:pt>
                <c:pt idx="4">
                  <c:v>1401.3999999999999</c:v>
                </c:pt>
                <c:pt idx="5">
                  <c:v>1401.3999999999999</c:v>
                </c:pt>
                <c:pt idx="6">
                  <c:v>1401.3999999999999</c:v>
                </c:pt>
                <c:pt idx="7">
                  <c:v>1401.3999999999999</c:v>
                </c:pt>
                <c:pt idx="8">
                  <c:v>1401.3999999999999</c:v>
                </c:pt>
                <c:pt idx="9">
                  <c:v>1401.3999999999999</c:v>
                </c:pt>
                <c:pt idx="10">
                  <c:v>1401.3999999999999</c:v>
                </c:pt>
                <c:pt idx="11">
                  <c:v>1401.3999999999999</c:v>
                </c:pt>
                <c:pt idx="12">
                  <c:v>1401.3999999999999</c:v>
                </c:pt>
              </c:numCache>
            </c:numRef>
          </c:val>
          <c:smooth val="0"/>
          <c:extLst>
            <c:ext xmlns:c16="http://schemas.microsoft.com/office/drawing/2014/chart" uri="{C3380CC4-5D6E-409C-BE32-E72D297353CC}">
              <c16:uniqueId val="{00000002-23FD-413C-8132-D0FCC013703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'M4-PA-002'!$B$25</c:f>
              <c:strCache>
                <c:ptCount val="1"/>
                <c:pt idx="0">
                  <c:v>Datos</c:v>
                </c:pt>
              </c:strCache>
            </c:strRef>
          </c:tx>
          <c:spPr>
            <a:solidFill>
              <a:srgbClr val="004586"/>
            </a:solidFill>
            <a:ln w="25400">
              <a:noFill/>
            </a:ln>
          </c:spPr>
          <c:invertIfNegative val="0"/>
          <c:cat>
            <c:strRef>
              <c:f>'M4-PA-002'!$A$26:$A$38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C64-4201-BD20-C97AC2B054BF}"/>
            </c:ext>
          </c:extLst>
        </c:ser>
        <c:ser>
          <c:idx val="1"/>
          <c:order val="1"/>
          <c:tx>
            <c:strRef>
              <c:f>'M4-PA-002'!$C$25</c:f>
              <c:strCache>
                <c:ptCount val="1"/>
                <c:pt idx="0">
                  <c:v>Meta Vigencia</c:v>
                </c:pt>
              </c:strCache>
            </c:strRef>
          </c:tx>
          <c:spPr>
            <a:solidFill>
              <a:srgbClr val="FF420E"/>
            </a:solidFill>
            <a:ln w="25400">
              <a:noFill/>
            </a:ln>
          </c:spPr>
          <c:invertIfNegative val="0"/>
          <c:cat>
            <c:strRef>
              <c:f>'M4-PA-002'!$A$26:$A$38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'M4-PA-002'!$C$26:$C$38</c:f>
              <c:numCache>
                <c:formatCode>_-* #,##0.0_-;\-* #,##0.0_-;_-* "-"??_-;_-@_-</c:formatCode>
                <c:ptCount val="13"/>
                <c:pt idx="0">
                  <c:v>300</c:v>
                </c:pt>
                <c:pt idx="1">
                  <c:v>300</c:v>
                </c:pt>
                <c:pt idx="2">
                  <c:v>300</c:v>
                </c:pt>
                <c:pt idx="3">
                  <c:v>300</c:v>
                </c:pt>
                <c:pt idx="4">
                  <c:v>300</c:v>
                </c:pt>
                <c:pt idx="5">
                  <c:v>300</c:v>
                </c:pt>
                <c:pt idx="6">
                  <c:v>300</c:v>
                </c:pt>
                <c:pt idx="7">
                  <c:v>300</c:v>
                </c:pt>
                <c:pt idx="8">
                  <c:v>300</c:v>
                </c:pt>
                <c:pt idx="9">
                  <c:v>300</c:v>
                </c:pt>
                <c:pt idx="10">
                  <c:v>300</c:v>
                </c:pt>
                <c:pt idx="11">
                  <c:v>300</c:v>
                </c:pt>
                <c:pt idx="12">
                  <c:v>300</c:v>
                </c:pt>
              </c:numCache>
            </c:numRef>
          </c:val>
          <c:extLst>
            <c:ext xmlns:c16="http://schemas.microsoft.com/office/drawing/2014/chart" uri="{C3380CC4-5D6E-409C-BE32-E72D297353CC}">
              <c16:uniqueId val="{00000001-6C64-4201-BD20-C97AC2B054B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'M4-PA-002'!$D$25</c:f>
              <c:strCache>
                <c:ptCount val="1"/>
                <c:pt idx="0">
                  <c:v>Meta - Rango</c:v>
                </c:pt>
              </c:strCache>
            </c:strRef>
          </c:tx>
          <c:spPr>
            <a:ln w="38100">
              <a:solidFill>
                <a:srgbClr val="FFD320"/>
              </a:solidFill>
              <a:prstDash val="solid"/>
            </a:ln>
          </c:spPr>
          <c:marker>
            <c:symbol val="none"/>
          </c:marker>
          <c:cat>
            <c:strRef>
              <c:f>'M4-PA-002'!$A$26:$A$38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'M4-PA-002'!$D$26:$D$38</c:f>
              <c:numCache>
                <c:formatCode>_-* #,##0.0_-;\-* #,##0.0_-;_-* "-"??_-;_-@_-</c:formatCode>
                <c:ptCount val="13"/>
                <c:pt idx="0">
                  <c:v>294</c:v>
                </c:pt>
                <c:pt idx="1">
                  <c:v>294</c:v>
                </c:pt>
                <c:pt idx="2">
                  <c:v>294</c:v>
                </c:pt>
                <c:pt idx="3">
                  <c:v>294</c:v>
                </c:pt>
                <c:pt idx="4">
                  <c:v>294</c:v>
                </c:pt>
                <c:pt idx="5">
                  <c:v>294</c:v>
                </c:pt>
                <c:pt idx="6">
                  <c:v>294</c:v>
                </c:pt>
                <c:pt idx="7">
                  <c:v>294</c:v>
                </c:pt>
                <c:pt idx="8">
                  <c:v>294</c:v>
                </c:pt>
                <c:pt idx="9">
                  <c:v>294</c:v>
                </c:pt>
                <c:pt idx="10">
                  <c:v>294</c:v>
                </c:pt>
                <c:pt idx="11">
                  <c:v>294</c:v>
                </c:pt>
                <c:pt idx="12">
                  <c:v>294</c:v>
                </c:pt>
              </c:numCache>
            </c:numRef>
          </c:val>
          <c:smooth val="0"/>
          <c:extLst>
            <c:ext xmlns:c16="http://schemas.microsoft.com/office/drawing/2014/chart" uri="{C3380CC4-5D6E-409C-BE32-E72D297353CC}">
              <c16:uniqueId val="{00000002-6C64-4201-BD20-C97AC2B054B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'M4-PA-003'!$B$25</c:f>
              <c:strCache>
                <c:ptCount val="1"/>
                <c:pt idx="0">
                  <c:v>Datos</c:v>
                </c:pt>
              </c:strCache>
            </c:strRef>
          </c:tx>
          <c:spPr>
            <a:solidFill>
              <a:srgbClr val="004586"/>
            </a:solidFill>
            <a:ln w="25400">
              <a:noFill/>
            </a:ln>
          </c:spPr>
          <c:invertIfNegative val="0"/>
          <c:cat>
            <c:strRef>
              <c:f>'M4-PA-003'!$A$26:$A$38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40F-49BE-845C-76142F7345E5}"/>
            </c:ext>
          </c:extLst>
        </c:ser>
        <c:ser>
          <c:idx val="1"/>
          <c:order val="1"/>
          <c:tx>
            <c:strRef>
              <c:f>'M4-PA-003'!$C$25</c:f>
              <c:strCache>
                <c:ptCount val="1"/>
                <c:pt idx="0">
                  <c:v>Meta Vigencia</c:v>
                </c:pt>
              </c:strCache>
            </c:strRef>
          </c:tx>
          <c:spPr>
            <a:solidFill>
              <a:srgbClr val="FF420E"/>
            </a:solidFill>
            <a:ln w="25400">
              <a:noFill/>
            </a:ln>
          </c:spPr>
          <c:invertIfNegative val="0"/>
          <c:cat>
            <c:strRef>
              <c:f>'M4-PA-003'!$A$26:$A$38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'M4-PA-003'!$C$26:$C$38</c:f>
              <c:numCache>
                <c:formatCode>_-* #,##0.0_-;\-* #,##0.0_-;_-* "-"??_-;_-@_-</c:formatCode>
                <c:ptCount val="13"/>
                <c:pt idx="0">
                  <c:v>270</c:v>
                </c:pt>
                <c:pt idx="1">
                  <c:v>270</c:v>
                </c:pt>
                <c:pt idx="2">
                  <c:v>270</c:v>
                </c:pt>
                <c:pt idx="3">
                  <c:v>270</c:v>
                </c:pt>
                <c:pt idx="4">
                  <c:v>270</c:v>
                </c:pt>
                <c:pt idx="5">
                  <c:v>270</c:v>
                </c:pt>
                <c:pt idx="6">
                  <c:v>270</c:v>
                </c:pt>
                <c:pt idx="7">
                  <c:v>270</c:v>
                </c:pt>
                <c:pt idx="8">
                  <c:v>270</c:v>
                </c:pt>
                <c:pt idx="9">
                  <c:v>270</c:v>
                </c:pt>
                <c:pt idx="10">
                  <c:v>270</c:v>
                </c:pt>
                <c:pt idx="11">
                  <c:v>270</c:v>
                </c:pt>
                <c:pt idx="12">
                  <c:v>270</c:v>
                </c:pt>
              </c:numCache>
            </c:numRef>
          </c:val>
          <c:extLst>
            <c:ext xmlns:c16="http://schemas.microsoft.com/office/drawing/2014/chart" uri="{C3380CC4-5D6E-409C-BE32-E72D297353CC}">
              <c16:uniqueId val="{00000001-640F-49BE-845C-76142F7345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'M4-PA-003'!$D$25</c:f>
              <c:strCache>
                <c:ptCount val="1"/>
                <c:pt idx="0">
                  <c:v>Meta - Rango</c:v>
                </c:pt>
              </c:strCache>
            </c:strRef>
          </c:tx>
          <c:spPr>
            <a:ln w="38100">
              <a:solidFill>
                <a:srgbClr val="FFD320"/>
              </a:solidFill>
              <a:prstDash val="solid"/>
            </a:ln>
          </c:spPr>
          <c:marker>
            <c:symbol val="none"/>
          </c:marker>
          <c:cat>
            <c:strRef>
              <c:f>'M4-PA-003'!$A$26:$A$38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'M4-PA-003'!$D$26:$D$38</c:f>
              <c:numCache>
                <c:formatCode>_-* #,##0.0_-;\-* #,##0.0_-;_-* "-"??_-;_-@_-</c:formatCode>
                <c:ptCount val="13"/>
                <c:pt idx="0">
                  <c:v>264.60000000000002</c:v>
                </c:pt>
                <c:pt idx="1">
                  <c:v>264.60000000000002</c:v>
                </c:pt>
                <c:pt idx="2">
                  <c:v>264.60000000000002</c:v>
                </c:pt>
                <c:pt idx="3">
                  <c:v>264.60000000000002</c:v>
                </c:pt>
                <c:pt idx="4">
                  <c:v>264.60000000000002</c:v>
                </c:pt>
                <c:pt idx="5">
                  <c:v>264.60000000000002</c:v>
                </c:pt>
                <c:pt idx="6">
                  <c:v>264.60000000000002</c:v>
                </c:pt>
                <c:pt idx="7">
                  <c:v>264.60000000000002</c:v>
                </c:pt>
                <c:pt idx="8">
                  <c:v>264.60000000000002</c:v>
                </c:pt>
                <c:pt idx="9">
                  <c:v>264.60000000000002</c:v>
                </c:pt>
                <c:pt idx="10">
                  <c:v>264.60000000000002</c:v>
                </c:pt>
                <c:pt idx="11">
                  <c:v>264.60000000000002</c:v>
                </c:pt>
                <c:pt idx="12">
                  <c:v>264.60000000000002</c:v>
                </c:pt>
              </c:numCache>
            </c:numRef>
          </c:val>
          <c:smooth val="0"/>
          <c:extLst>
            <c:ext xmlns:c16="http://schemas.microsoft.com/office/drawing/2014/chart" uri="{C3380CC4-5D6E-409C-BE32-E72D297353CC}">
              <c16:uniqueId val="{00000002-640F-49BE-845C-76142F7345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'M4-PA-004'!$B$25</c:f>
              <c:strCache>
                <c:ptCount val="1"/>
                <c:pt idx="0">
                  <c:v>Datos</c:v>
                </c:pt>
              </c:strCache>
            </c:strRef>
          </c:tx>
          <c:spPr>
            <a:solidFill>
              <a:srgbClr val="004586"/>
            </a:solidFill>
            <a:ln w="25400">
              <a:noFill/>
            </a:ln>
          </c:spPr>
          <c:invertIfNegative val="0"/>
          <c:cat>
            <c:strRef>
              <c:f>'M4-PA-004'!$A$26:$A$38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'M4-PA-004'!$B$26:$B$38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465-41C9-9424-7D6364C342FF}"/>
            </c:ext>
          </c:extLst>
        </c:ser>
        <c:ser>
          <c:idx val="1"/>
          <c:order val="1"/>
          <c:tx>
            <c:strRef>
              <c:f>'M4-PA-004'!$C$25</c:f>
              <c:strCache>
                <c:ptCount val="1"/>
                <c:pt idx="0">
                  <c:v>Meta Vigencia</c:v>
                </c:pt>
              </c:strCache>
            </c:strRef>
          </c:tx>
          <c:spPr>
            <a:solidFill>
              <a:srgbClr val="FF420E"/>
            </a:solidFill>
            <a:ln w="25400">
              <a:noFill/>
            </a:ln>
          </c:spPr>
          <c:invertIfNegative val="0"/>
          <c:cat>
            <c:strRef>
              <c:f>'M4-PA-004'!$A$26:$A$38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'M4-PA-004'!$C$26:$C$38</c:f>
              <c:numCache>
                <c:formatCode>_-* #,##0.0_-;\-* #,##0.0_-;_-* "-"??_-;_-@_-</c:formatCode>
                <c:ptCount val="13"/>
                <c:pt idx="0">
                  <c:v>162</c:v>
                </c:pt>
                <c:pt idx="1">
                  <c:v>162</c:v>
                </c:pt>
                <c:pt idx="2">
                  <c:v>162</c:v>
                </c:pt>
                <c:pt idx="3">
                  <c:v>162</c:v>
                </c:pt>
                <c:pt idx="4">
                  <c:v>162</c:v>
                </c:pt>
                <c:pt idx="5">
                  <c:v>162</c:v>
                </c:pt>
                <c:pt idx="6">
                  <c:v>162</c:v>
                </c:pt>
                <c:pt idx="7">
                  <c:v>162</c:v>
                </c:pt>
                <c:pt idx="8">
                  <c:v>162</c:v>
                </c:pt>
                <c:pt idx="9">
                  <c:v>162</c:v>
                </c:pt>
                <c:pt idx="10">
                  <c:v>162</c:v>
                </c:pt>
                <c:pt idx="11">
                  <c:v>162</c:v>
                </c:pt>
                <c:pt idx="12">
                  <c:v>162</c:v>
                </c:pt>
              </c:numCache>
            </c:numRef>
          </c:val>
          <c:extLst>
            <c:ext xmlns:c16="http://schemas.microsoft.com/office/drawing/2014/chart" uri="{C3380CC4-5D6E-409C-BE32-E72D297353CC}">
              <c16:uniqueId val="{00000001-2465-41C9-9424-7D6364C342F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'M4-PA-004'!$D$25</c:f>
              <c:strCache>
                <c:ptCount val="1"/>
                <c:pt idx="0">
                  <c:v>Meta - Rango</c:v>
                </c:pt>
              </c:strCache>
            </c:strRef>
          </c:tx>
          <c:spPr>
            <a:ln w="38100">
              <a:solidFill>
                <a:srgbClr val="FFD320"/>
              </a:solidFill>
              <a:prstDash val="solid"/>
            </a:ln>
          </c:spPr>
          <c:marker>
            <c:symbol val="none"/>
          </c:marker>
          <c:cat>
            <c:strRef>
              <c:f>'M4-PA-004'!$A$26:$A$38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'M4-PA-004'!$D$26:$D$38</c:f>
              <c:numCache>
                <c:formatCode>_-* #,##0.0_-;\-* #,##0.0_-;_-* "-"??_-;_-@_-</c:formatCode>
                <c:ptCount val="13"/>
                <c:pt idx="0">
                  <c:v>158.76</c:v>
                </c:pt>
                <c:pt idx="1">
                  <c:v>158.76</c:v>
                </c:pt>
                <c:pt idx="2">
                  <c:v>158.76</c:v>
                </c:pt>
                <c:pt idx="3">
                  <c:v>158.76</c:v>
                </c:pt>
                <c:pt idx="4">
                  <c:v>158.76</c:v>
                </c:pt>
                <c:pt idx="5">
                  <c:v>158.76</c:v>
                </c:pt>
                <c:pt idx="6">
                  <c:v>158.76</c:v>
                </c:pt>
                <c:pt idx="7">
                  <c:v>158.76</c:v>
                </c:pt>
                <c:pt idx="8">
                  <c:v>158.76</c:v>
                </c:pt>
                <c:pt idx="9">
                  <c:v>158.76</c:v>
                </c:pt>
                <c:pt idx="10">
                  <c:v>158.76</c:v>
                </c:pt>
                <c:pt idx="11">
                  <c:v>158.76</c:v>
                </c:pt>
                <c:pt idx="12">
                  <c:v>158.76</c:v>
                </c:pt>
              </c:numCache>
            </c:numRef>
          </c:val>
          <c:smooth val="0"/>
          <c:extLst>
            <c:ext xmlns:c16="http://schemas.microsoft.com/office/drawing/2014/chart" uri="{C3380CC4-5D6E-409C-BE32-E72D297353CC}">
              <c16:uniqueId val="{00000002-2465-41C9-9424-7D6364C342F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'M4-PA-005'!$B$25</c:f>
              <c:strCache>
                <c:ptCount val="1"/>
                <c:pt idx="0">
                  <c:v>Datos</c:v>
                </c:pt>
              </c:strCache>
            </c:strRef>
          </c:tx>
          <c:spPr>
            <a:solidFill>
              <a:srgbClr val="004586"/>
            </a:solidFill>
            <a:ln w="25400">
              <a:noFill/>
            </a:ln>
          </c:spPr>
          <c:invertIfNegative val="0"/>
          <c:cat>
            <c:strRef>
              <c:f>'M4-PA-005'!$A$26:$A$38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'M4-PA-005'!$B$26:$B$38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956-4BAF-B194-ABC9BE77046F}"/>
            </c:ext>
          </c:extLst>
        </c:ser>
        <c:ser>
          <c:idx val="1"/>
          <c:order val="1"/>
          <c:tx>
            <c:strRef>
              <c:f>'M4-PA-005'!$C$25</c:f>
              <c:strCache>
                <c:ptCount val="1"/>
                <c:pt idx="0">
                  <c:v>Meta Vigencia</c:v>
                </c:pt>
              </c:strCache>
            </c:strRef>
          </c:tx>
          <c:spPr>
            <a:solidFill>
              <a:srgbClr val="FF420E"/>
            </a:solidFill>
            <a:ln w="25400">
              <a:noFill/>
            </a:ln>
          </c:spPr>
          <c:invertIfNegative val="0"/>
          <c:cat>
            <c:strRef>
              <c:f>'M4-PA-005'!$A$26:$A$38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'M4-PA-005'!$C$26:$C$38</c:f>
              <c:numCache>
                <c:formatCode>_-* #,##0.0_-;\-* #,##0.0_-;_-* "-"??_-;_-@_-</c:formatCode>
                <c:ptCount val="13"/>
                <c:pt idx="0">
                  <c:v>14</c:v>
                </c:pt>
                <c:pt idx="1">
                  <c:v>14</c:v>
                </c:pt>
                <c:pt idx="2">
                  <c:v>14</c:v>
                </c:pt>
                <c:pt idx="3">
                  <c:v>14</c:v>
                </c:pt>
                <c:pt idx="4">
                  <c:v>14</c:v>
                </c:pt>
                <c:pt idx="5">
                  <c:v>14</c:v>
                </c:pt>
                <c:pt idx="6">
                  <c:v>14</c:v>
                </c:pt>
                <c:pt idx="7">
                  <c:v>14</c:v>
                </c:pt>
                <c:pt idx="8">
                  <c:v>14</c:v>
                </c:pt>
                <c:pt idx="9">
                  <c:v>14</c:v>
                </c:pt>
                <c:pt idx="10">
                  <c:v>14</c:v>
                </c:pt>
                <c:pt idx="11">
                  <c:v>14</c:v>
                </c:pt>
                <c:pt idx="12">
                  <c:v>14</c:v>
                </c:pt>
              </c:numCache>
            </c:numRef>
          </c:val>
          <c:extLst>
            <c:ext xmlns:c16="http://schemas.microsoft.com/office/drawing/2014/chart" uri="{C3380CC4-5D6E-409C-BE32-E72D297353CC}">
              <c16:uniqueId val="{00000001-A956-4BAF-B194-ABC9BE77046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'M4-PA-005'!$D$25</c:f>
              <c:strCache>
                <c:ptCount val="1"/>
                <c:pt idx="0">
                  <c:v>Meta - Rango</c:v>
                </c:pt>
              </c:strCache>
            </c:strRef>
          </c:tx>
          <c:spPr>
            <a:ln w="38100">
              <a:solidFill>
                <a:srgbClr val="FFD320"/>
              </a:solidFill>
              <a:prstDash val="solid"/>
            </a:ln>
          </c:spPr>
          <c:marker>
            <c:symbol val="none"/>
          </c:marker>
          <c:cat>
            <c:strRef>
              <c:f>'M4-PA-005'!$A$26:$A$38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'M4-PA-005'!$D$26:$D$38</c:f>
              <c:numCache>
                <c:formatCode>_-* #,##0.0_-;\-* #,##0.0_-;_-* "-"??_-;_-@_-</c:formatCode>
                <c:ptCount val="13"/>
                <c:pt idx="0">
                  <c:v>13.719999999999999</c:v>
                </c:pt>
                <c:pt idx="1">
                  <c:v>13.719999999999999</c:v>
                </c:pt>
                <c:pt idx="2">
                  <c:v>13.719999999999999</c:v>
                </c:pt>
                <c:pt idx="3">
                  <c:v>13.719999999999999</c:v>
                </c:pt>
                <c:pt idx="4">
                  <c:v>13.719999999999999</c:v>
                </c:pt>
                <c:pt idx="5">
                  <c:v>13.719999999999999</c:v>
                </c:pt>
                <c:pt idx="6">
                  <c:v>13.719999999999999</c:v>
                </c:pt>
                <c:pt idx="7">
                  <c:v>13.719999999999999</c:v>
                </c:pt>
                <c:pt idx="8">
                  <c:v>13.719999999999999</c:v>
                </c:pt>
                <c:pt idx="9">
                  <c:v>13.719999999999999</c:v>
                </c:pt>
                <c:pt idx="10">
                  <c:v>13.719999999999999</c:v>
                </c:pt>
                <c:pt idx="11">
                  <c:v>13.719999999999999</c:v>
                </c:pt>
                <c:pt idx="12">
                  <c:v>13.719999999999999</c:v>
                </c:pt>
              </c:numCache>
            </c:numRef>
          </c:val>
          <c:smooth val="0"/>
          <c:extLst>
            <c:ext xmlns:c16="http://schemas.microsoft.com/office/drawing/2014/chart" uri="{C3380CC4-5D6E-409C-BE32-E72D297353CC}">
              <c16:uniqueId val="{00000002-A956-4BAF-B194-ABC9BE77046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'M4-PA-006'!$B$25</c:f>
              <c:strCache>
                <c:ptCount val="1"/>
                <c:pt idx="0">
                  <c:v>Datos</c:v>
                </c:pt>
              </c:strCache>
            </c:strRef>
          </c:tx>
          <c:spPr>
            <a:solidFill>
              <a:srgbClr val="004586"/>
            </a:solidFill>
            <a:ln w="25400">
              <a:noFill/>
            </a:ln>
          </c:spPr>
          <c:invertIfNegative val="0"/>
          <c:cat>
            <c:strRef>
              <c:f>'M4-PA-006'!$A$26:$A$38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'M4-PA-006'!$B$26:$B$38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0E2-477E-BCD7-A1A4DC586FA7}"/>
            </c:ext>
          </c:extLst>
        </c:ser>
        <c:ser>
          <c:idx val="1"/>
          <c:order val="1"/>
          <c:tx>
            <c:strRef>
              <c:f>'M4-PA-006'!$C$25</c:f>
              <c:strCache>
                <c:ptCount val="1"/>
                <c:pt idx="0">
                  <c:v>Meta Vigencia</c:v>
                </c:pt>
              </c:strCache>
            </c:strRef>
          </c:tx>
          <c:spPr>
            <a:solidFill>
              <a:srgbClr val="FF420E"/>
            </a:solidFill>
            <a:ln w="25400">
              <a:noFill/>
            </a:ln>
          </c:spPr>
          <c:invertIfNegative val="0"/>
          <c:cat>
            <c:strRef>
              <c:f>'M4-PA-006'!$A$26:$A$38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'M4-PA-006'!$C$26:$C$38</c:f>
              <c:numCache>
                <c:formatCode>_-* #,##0.0_-;\-* #,##0.0_-;_-* "-"??_-;_-@_-</c:formatCode>
                <c:ptCount val="13"/>
                <c:pt idx="0">
                  <c:v>2</c:v>
                </c:pt>
                <c:pt idx="1">
                  <c:v>2</c:v>
                </c:pt>
                <c:pt idx="2">
                  <c:v>2</c:v>
                </c:pt>
                <c:pt idx="3">
                  <c:v>2</c:v>
                </c:pt>
                <c:pt idx="4">
                  <c:v>2</c:v>
                </c:pt>
                <c:pt idx="5">
                  <c:v>2</c:v>
                </c:pt>
                <c:pt idx="6">
                  <c:v>2</c:v>
                </c:pt>
                <c:pt idx="7">
                  <c:v>2</c:v>
                </c:pt>
                <c:pt idx="8">
                  <c:v>2</c:v>
                </c:pt>
                <c:pt idx="9">
                  <c:v>2</c:v>
                </c:pt>
                <c:pt idx="10">
                  <c:v>2</c:v>
                </c:pt>
                <c:pt idx="11">
                  <c:v>2</c:v>
                </c:pt>
                <c:pt idx="12">
                  <c:v>2</c:v>
                </c:pt>
              </c:numCache>
            </c:numRef>
          </c:val>
          <c:extLst>
            <c:ext xmlns:c16="http://schemas.microsoft.com/office/drawing/2014/chart" uri="{C3380CC4-5D6E-409C-BE32-E72D297353CC}">
              <c16:uniqueId val="{00000001-10E2-477E-BCD7-A1A4DC586FA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'M4-PA-006'!$D$25</c:f>
              <c:strCache>
                <c:ptCount val="1"/>
                <c:pt idx="0">
                  <c:v>Meta - Rango</c:v>
                </c:pt>
              </c:strCache>
            </c:strRef>
          </c:tx>
          <c:spPr>
            <a:ln w="38100">
              <a:solidFill>
                <a:srgbClr val="FFD320"/>
              </a:solidFill>
              <a:prstDash val="solid"/>
            </a:ln>
          </c:spPr>
          <c:marker>
            <c:symbol val="none"/>
          </c:marker>
          <c:cat>
            <c:strRef>
              <c:f>'M4-PA-006'!$A$26:$A$38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'M4-PA-006'!$D$26:$D$38</c:f>
              <c:numCache>
                <c:formatCode>_-* #,##0.0_-;\-* #,##0.0_-;_-* "-"??_-;_-@_-</c:formatCode>
                <c:ptCount val="13"/>
                <c:pt idx="0">
                  <c:v>1.96</c:v>
                </c:pt>
                <c:pt idx="1">
                  <c:v>1.96</c:v>
                </c:pt>
                <c:pt idx="2">
                  <c:v>1.96</c:v>
                </c:pt>
                <c:pt idx="3">
                  <c:v>1.96</c:v>
                </c:pt>
                <c:pt idx="4">
                  <c:v>1.96</c:v>
                </c:pt>
                <c:pt idx="5">
                  <c:v>1.96</c:v>
                </c:pt>
                <c:pt idx="6">
                  <c:v>1.96</c:v>
                </c:pt>
                <c:pt idx="7">
                  <c:v>1.96</c:v>
                </c:pt>
                <c:pt idx="8">
                  <c:v>1.96</c:v>
                </c:pt>
                <c:pt idx="9">
                  <c:v>1.96</c:v>
                </c:pt>
                <c:pt idx="10">
                  <c:v>1.96</c:v>
                </c:pt>
                <c:pt idx="11">
                  <c:v>1.96</c:v>
                </c:pt>
                <c:pt idx="12">
                  <c:v>1.96</c:v>
                </c:pt>
              </c:numCache>
            </c:numRef>
          </c:val>
          <c:smooth val="0"/>
          <c:extLst>
            <c:ext xmlns:c16="http://schemas.microsoft.com/office/drawing/2014/chart" uri="{C3380CC4-5D6E-409C-BE32-E72D297353CC}">
              <c16:uniqueId val="{00000002-10E2-477E-BCD7-A1A4DC586FA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'M2-PA-010'!$B$25</c:f>
              <c:strCache>
                <c:ptCount val="1"/>
                <c:pt idx="0">
                  <c:v>Datos</c:v>
                </c:pt>
              </c:strCache>
            </c:strRef>
          </c:tx>
          <c:spPr>
            <a:solidFill>
              <a:srgbClr val="004586"/>
            </a:solidFill>
            <a:ln w="25400">
              <a:noFill/>
            </a:ln>
          </c:spPr>
          <c:invertIfNegative val="0"/>
          <c:cat>
            <c:strRef>
              <c:f>'M2-PA-010'!$A$26:$A$38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'M2-PA-010'!$B$26:$B$38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3D8-4E9B-A44A-32E4A2B17AE9}"/>
            </c:ext>
          </c:extLst>
        </c:ser>
        <c:ser>
          <c:idx val="1"/>
          <c:order val="1"/>
          <c:tx>
            <c:strRef>
              <c:f>'M2-PA-010'!$C$25</c:f>
              <c:strCache>
                <c:ptCount val="1"/>
                <c:pt idx="0">
                  <c:v>Meta Vigencia</c:v>
                </c:pt>
              </c:strCache>
            </c:strRef>
          </c:tx>
          <c:spPr>
            <a:solidFill>
              <a:srgbClr val="FF420E"/>
            </a:solidFill>
            <a:ln w="25400">
              <a:noFill/>
            </a:ln>
          </c:spPr>
          <c:invertIfNegative val="0"/>
          <c:cat>
            <c:strRef>
              <c:f>'M2-PA-010'!$A$26:$A$38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'M2-PA-010'!$C$26:$C$38</c:f>
              <c:numCache>
                <c:formatCode>0%</c:formatCode>
                <c:ptCount val="13"/>
                <c:pt idx="0">
                  <c:v>0.7</c:v>
                </c:pt>
                <c:pt idx="1">
                  <c:v>0.7</c:v>
                </c:pt>
                <c:pt idx="2">
                  <c:v>0.7</c:v>
                </c:pt>
                <c:pt idx="3">
                  <c:v>0.7</c:v>
                </c:pt>
                <c:pt idx="4">
                  <c:v>0.7</c:v>
                </c:pt>
                <c:pt idx="5">
                  <c:v>0.7</c:v>
                </c:pt>
                <c:pt idx="6">
                  <c:v>0.7</c:v>
                </c:pt>
                <c:pt idx="7">
                  <c:v>0.7</c:v>
                </c:pt>
                <c:pt idx="8">
                  <c:v>0.7</c:v>
                </c:pt>
                <c:pt idx="9">
                  <c:v>0.7</c:v>
                </c:pt>
                <c:pt idx="10">
                  <c:v>0.7</c:v>
                </c:pt>
                <c:pt idx="11">
                  <c:v>0.7</c:v>
                </c:pt>
                <c:pt idx="12">
                  <c:v>0.7</c:v>
                </c:pt>
              </c:numCache>
            </c:numRef>
          </c:val>
          <c:extLst>
            <c:ext xmlns:c16="http://schemas.microsoft.com/office/drawing/2014/chart" uri="{C3380CC4-5D6E-409C-BE32-E72D297353CC}">
              <c16:uniqueId val="{00000001-93D8-4E9B-A44A-32E4A2B17AE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'M2-PA-010'!$D$25</c:f>
              <c:strCache>
                <c:ptCount val="1"/>
                <c:pt idx="0">
                  <c:v>Meta - Rango</c:v>
                </c:pt>
              </c:strCache>
            </c:strRef>
          </c:tx>
          <c:spPr>
            <a:ln w="38100">
              <a:solidFill>
                <a:srgbClr val="FFD320"/>
              </a:solidFill>
              <a:prstDash val="solid"/>
            </a:ln>
          </c:spPr>
          <c:marker>
            <c:symbol val="none"/>
          </c:marker>
          <c:cat>
            <c:strRef>
              <c:f>'M2-PA-010'!$A$26:$A$38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'M2-PA-010'!$D$26:$D$38</c:f>
              <c:numCache>
                <c:formatCode>0%</c:formatCode>
                <c:ptCount val="13"/>
                <c:pt idx="0">
                  <c:v>0.68599999999999994</c:v>
                </c:pt>
                <c:pt idx="1">
                  <c:v>0.68599999999999994</c:v>
                </c:pt>
                <c:pt idx="2">
                  <c:v>0.68599999999999994</c:v>
                </c:pt>
                <c:pt idx="3">
                  <c:v>0.68599999999999994</c:v>
                </c:pt>
                <c:pt idx="4">
                  <c:v>0.68599999999999994</c:v>
                </c:pt>
                <c:pt idx="5">
                  <c:v>0.68599999999999994</c:v>
                </c:pt>
                <c:pt idx="6">
                  <c:v>0.68599999999999994</c:v>
                </c:pt>
                <c:pt idx="7">
                  <c:v>0.68599999999999994</c:v>
                </c:pt>
                <c:pt idx="8">
                  <c:v>0.68599999999999994</c:v>
                </c:pt>
                <c:pt idx="9">
                  <c:v>0.68599999999999994</c:v>
                </c:pt>
                <c:pt idx="10">
                  <c:v>0.68599999999999994</c:v>
                </c:pt>
                <c:pt idx="11">
                  <c:v>0.68599999999999994</c:v>
                </c:pt>
                <c:pt idx="12">
                  <c:v>0.68599999999999994</c:v>
                </c:pt>
              </c:numCache>
            </c:numRef>
          </c:val>
          <c:smooth val="0"/>
          <c:extLst>
            <c:ext xmlns:c16="http://schemas.microsoft.com/office/drawing/2014/chart" uri="{C3380CC4-5D6E-409C-BE32-E72D297353CC}">
              <c16:uniqueId val="{00000002-93D8-4E9B-A44A-32E4A2B17AE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'M2-PA-011'!$B$25</c:f>
              <c:strCache>
                <c:ptCount val="1"/>
                <c:pt idx="0">
                  <c:v>Datos</c:v>
                </c:pt>
              </c:strCache>
            </c:strRef>
          </c:tx>
          <c:spPr>
            <a:solidFill>
              <a:srgbClr val="004586"/>
            </a:solidFill>
            <a:ln w="25400">
              <a:noFill/>
            </a:ln>
          </c:spPr>
          <c:invertIfNegative val="0"/>
          <c:cat>
            <c:strRef>
              <c:f>'M2-PA-011'!$A$26:$A$38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'M2-PA-011'!$B$26:$B$38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488-4CE3-BDF0-9819F30C3FA2}"/>
            </c:ext>
          </c:extLst>
        </c:ser>
        <c:ser>
          <c:idx val="1"/>
          <c:order val="1"/>
          <c:tx>
            <c:strRef>
              <c:f>'M2-PA-011'!$C$25</c:f>
              <c:strCache>
                <c:ptCount val="1"/>
                <c:pt idx="0">
                  <c:v>Meta Vigencia</c:v>
                </c:pt>
              </c:strCache>
            </c:strRef>
          </c:tx>
          <c:spPr>
            <a:solidFill>
              <a:srgbClr val="FF420E"/>
            </a:solidFill>
            <a:ln w="25400">
              <a:noFill/>
            </a:ln>
          </c:spPr>
          <c:invertIfNegative val="0"/>
          <c:cat>
            <c:strRef>
              <c:f>'M2-PA-011'!$A$26:$A$38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'M2-PA-011'!$C$26:$C$38</c:f>
              <c:numCache>
                <c:formatCode>_-* #,##0.0_-;\-* #,##0.0_-;_-* "-"??_-;_-@_-</c:formatCode>
                <c:ptCount val="13"/>
                <c:pt idx="0">
                  <c:v>65</c:v>
                </c:pt>
                <c:pt idx="1">
                  <c:v>65</c:v>
                </c:pt>
                <c:pt idx="2">
                  <c:v>65</c:v>
                </c:pt>
                <c:pt idx="3">
                  <c:v>65</c:v>
                </c:pt>
                <c:pt idx="4">
                  <c:v>65</c:v>
                </c:pt>
                <c:pt idx="5">
                  <c:v>65</c:v>
                </c:pt>
                <c:pt idx="6">
                  <c:v>65</c:v>
                </c:pt>
                <c:pt idx="7">
                  <c:v>65</c:v>
                </c:pt>
                <c:pt idx="8">
                  <c:v>65</c:v>
                </c:pt>
                <c:pt idx="9">
                  <c:v>65</c:v>
                </c:pt>
                <c:pt idx="10">
                  <c:v>65</c:v>
                </c:pt>
                <c:pt idx="11">
                  <c:v>65</c:v>
                </c:pt>
                <c:pt idx="12">
                  <c:v>65</c:v>
                </c:pt>
              </c:numCache>
            </c:numRef>
          </c:val>
          <c:extLst>
            <c:ext xmlns:c16="http://schemas.microsoft.com/office/drawing/2014/chart" uri="{C3380CC4-5D6E-409C-BE32-E72D297353CC}">
              <c16:uniqueId val="{00000001-2488-4CE3-BDF0-9819F30C3FA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'M2-PA-011'!$D$25</c:f>
              <c:strCache>
                <c:ptCount val="1"/>
                <c:pt idx="0">
                  <c:v>Meta - Rango</c:v>
                </c:pt>
              </c:strCache>
            </c:strRef>
          </c:tx>
          <c:spPr>
            <a:ln w="38100">
              <a:solidFill>
                <a:srgbClr val="FFD320"/>
              </a:solidFill>
              <a:prstDash val="solid"/>
            </a:ln>
          </c:spPr>
          <c:marker>
            <c:symbol val="none"/>
          </c:marker>
          <c:cat>
            <c:strRef>
              <c:f>'M2-PA-011'!$A$26:$A$38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'M2-PA-011'!$D$26:$D$38</c:f>
              <c:numCache>
                <c:formatCode>_-* #,##0.0_-;\-* #,##0.0_-;_-* "-"??_-;_-@_-</c:formatCode>
                <c:ptCount val="13"/>
                <c:pt idx="0">
                  <c:v>63.699999999999996</c:v>
                </c:pt>
                <c:pt idx="1">
                  <c:v>63.699999999999996</c:v>
                </c:pt>
                <c:pt idx="2">
                  <c:v>63.699999999999996</c:v>
                </c:pt>
                <c:pt idx="3">
                  <c:v>63.699999999999996</c:v>
                </c:pt>
                <c:pt idx="4">
                  <c:v>63.699999999999996</c:v>
                </c:pt>
                <c:pt idx="5">
                  <c:v>63.699999999999996</c:v>
                </c:pt>
                <c:pt idx="6">
                  <c:v>63.699999999999996</c:v>
                </c:pt>
                <c:pt idx="7">
                  <c:v>63.699999999999996</c:v>
                </c:pt>
                <c:pt idx="8">
                  <c:v>63.699999999999996</c:v>
                </c:pt>
                <c:pt idx="9">
                  <c:v>63.699999999999996</c:v>
                </c:pt>
                <c:pt idx="10">
                  <c:v>63.699999999999996</c:v>
                </c:pt>
                <c:pt idx="11">
                  <c:v>63.699999999999996</c:v>
                </c:pt>
                <c:pt idx="12">
                  <c:v>63.699999999999996</c:v>
                </c:pt>
              </c:numCache>
            </c:numRef>
          </c:val>
          <c:smooth val="0"/>
          <c:extLst>
            <c:ext xmlns:c16="http://schemas.microsoft.com/office/drawing/2014/chart" uri="{C3380CC4-5D6E-409C-BE32-E72D297353CC}">
              <c16:uniqueId val="{00000002-2488-4CE3-BDF0-9819F30C3FA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'CT29'!$B$25</c:f>
              <c:strCache>
                <c:ptCount val="1"/>
                <c:pt idx="0">
                  <c:v>Datos</c:v>
                </c:pt>
              </c:strCache>
            </c:strRef>
          </c:tx>
          <c:spPr>
            <a:solidFill>
              <a:srgbClr val="004586"/>
            </a:solidFill>
            <a:ln w="25400">
              <a:noFill/>
            </a:ln>
          </c:spPr>
          <c:invertIfNegative val="0"/>
          <c:cat>
            <c:strRef>
              <c:f>'CT29'!$A$26:$A$38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'CT29'!$B$26:$B$38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FF1-42FF-9736-576FE9821423}"/>
            </c:ext>
          </c:extLst>
        </c:ser>
        <c:ser>
          <c:idx val="1"/>
          <c:order val="1"/>
          <c:tx>
            <c:strRef>
              <c:f>'CT29'!$C$25</c:f>
              <c:strCache>
                <c:ptCount val="1"/>
                <c:pt idx="0">
                  <c:v>Meta Vigencia</c:v>
                </c:pt>
              </c:strCache>
            </c:strRef>
          </c:tx>
          <c:spPr>
            <a:solidFill>
              <a:srgbClr val="FF420E"/>
            </a:solidFill>
            <a:ln w="25400">
              <a:noFill/>
            </a:ln>
          </c:spPr>
          <c:invertIfNegative val="0"/>
          <c:cat>
            <c:strRef>
              <c:f>'CT29'!$A$26:$A$38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'CT29'!$C$26:$C$38</c:f>
              <c:numCache>
                <c:formatCode>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1-7FF1-42FF-9736-576FE982142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'CT29'!$D$25</c:f>
              <c:strCache>
                <c:ptCount val="1"/>
                <c:pt idx="0">
                  <c:v>Meta - Rango</c:v>
                </c:pt>
              </c:strCache>
            </c:strRef>
          </c:tx>
          <c:spPr>
            <a:ln w="38100">
              <a:solidFill>
                <a:srgbClr val="FFD320"/>
              </a:solidFill>
              <a:prstDash val="solid"/>
            </a:ln>
          </c:spPr>
          <c:marker>
            <c:symbol val="none"/>
          </c:marker>
          <c:cat>
            <c:strRef>
              <c:f>'CT29'!$A$26:$A$38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'CT29'!$D$26:$D$38</c:f>
              <c:numCache>
                <c:formatCode>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val>
          <c:smooth val="0"/>
          <c:extLst>
            <c:ext xmlns:c16="http://schemas.microsoft.com/office/drawing/2014/chart" uri="{C3380CC4-5D6E-409C-BE32-E72D297353CC}">
              <c16:uniqueId val="{00000002-7FF1-42FF-9736-576FE982142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'M2-PA-012'!$B$25</c:f>
              <c:strCache>
                <c:ptCount val="1"/>
                <c:pt idx="0">
                  <c:v>Datos</c:v>
                </c:pt>
              </c:strCache>
            </c:strRef>
          </c:tx>
          <c:spPr>
            <a:solidFill>
              <a:srgbClr val="004586"/>
            </a:solidFill>
            <a:ln w="25400">
              <a:noFill/>
            </a:ln>
          </c:spPr>
          <c:invertIfNegative val="0"/>
          <c:cat>
            <c:strRef>
              <c:f>'M2-PA-012'!$A$26:$A$38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'M2-PA-012'!$B$26:$B$38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439-43CA-BDA2-23F219254708}"/>
            </c:ext>
          </c:extLst>
        </c:ser>
        <c:ser>
          <c:idx val="1"/>
          <c:order val="1"/>
          <c:tx>
            <c:strRef>
              <c:f>'M2-PA-012'!$C$25</c:f>
              <c:strCache>
                <c:ptCount val="1"/>
                <c:pt idx="0">
                  <c:v>Meta Vigencia</c:v>
                </c:pt>
              </c:strCache>
            </c:strRef>
          </c:tx>
          <c:spPr>
            <a:solidFill>
              <a:srgbClr val="FF420E"/>
            </a:solidFill>
            <a:ln w="25400">
              <a:noFill/>
            </a:ln>
          </c:spPr>
          <c:invertIfNegative val="0"/>
          <c:cat>
            <c:strRef>
              <c:f>'M2-PA-012'!$A$26:$A$38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'M2-PA-012'!$C$26:$C$38</c:f>
              <c:numCache>
                <c:formatCode>_-* #,##0.0_-;\-* #,##0.0_-;_-* "-"??_-;_-@_-</c:formatCode>
                <c:ptCount val="13"/>
                <c:pt idx="0">
                  <c:v>52</c:v>
                </c:pt>
                <c:pt idx="1">
                  <c:v>52</c:v>
                </c:pt>
                <c:pt idx="2">
                  <c:v>52</c:v>
                </c:pt>
                <c:pt idx="3">
                  <c:v>52</c:v>
                </c:pt>
                <c:pt idx="4">
                  <c:v>52</c:v>
                </c:pt>
                <c:pt idx="5">
                  <c:v>52</c:v>
                </c:pt>
                <c:pt idx="6">
                  <c:v>52</c:v>
                </c:pt>
                <c:pt idx="7">
                  <c:v>52</c:v>
                </c:pt>
                <c:pt idx="8">
                  <c:v>52</c:v>
                </c:pt>
                <c:pt idx="9">
                  <c:v>52</c:v>
                </c:pt>
                <c:pt idx="10">
                  <c:v>52</c:v>
                </c:pt>
                <c:pt idx="11">
                  <c:v>52</c:v>
                </c:pt>
                <c:pt idx="12">
                  <c:v>52</c:v>
                </c:pt>
              </c:numCache>
            </c:numRef>
          </c:val>
          <c:extLst>
            <c:ext xmlns:c16="http://schemas.microsoft.com/office/drawing/2014/chart" uri="{C3380CC4-5D6E-409C-BE32-E72D297353CC}">
              <c16:uniqueId val="{00000001-9439-43CA-BDA2-23F21925470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'M2-PA-012'!$D$25</c:f>
              <c:strCache>
                <c:ptCount val="1"/>
                <c:pt idx="0">
                  <c:v>Meta - Rango</c:v>
                </c:pt>
              </c:strCache>
            </c:strRef>
          </c:tx>
          <c:spPr>
            <a:ln w="38100">
              <a:solidFill>
                <a:srgbClr val="FFD320"/>
              </a:solidFill>
              <a:prstDash val="solid"/>
            </a:ln>
          </c:spPr>
          <c:marker>
            <c:symbol val="none"/>
          </c:marker>
          <c:cat>
            <c:strRef>
              <c:f>'M2-PA-012'!$A$26:$A$38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'M2-PA-012'!$D$26:$D$38</c:f>
              <c:numCache>
                <c:formatCode>_-* #,##0.0_-;\-* #,##0.0_-;_-* "-"??_-;_-@_-</c:formatCode>
                <c:ptCount val="13"/>
                <c:pt idx="0">
                  <c:v>50.96</c:v>
                </c:pt>
                <c:pt idx="1">
                  <c:v>50.96</c:v>
                </c:pt>
                <c:pt idx="2">
                  <c:v>50.96</c:v>
                </c:pt>
                <c:pt idx="3">
                  <c:v>50.96</c:v>
                </c:pt>
                <c:pt idx="4">
                  <c:v>50.96</c:v>
                </c:pt>
                <c:pt idx="5">
                  <c:v>50.96</c:v>
                </c:pt>
                <c:pt idx="6">
                  <c:v>50.96</c:v>
                </c:pt>
                <c:pt idx="7">
                  <c:v>50.96</c:v>
                </c:pt>
                <c:pt idx="8">
                  <c:v>50.96</c:v>
                </c:pt>
                <c:pt idx="9">
                  <c:v>50.96</c:v>
                </c:pt>
                <c:pt idx="10">
                  <c:v>50.96</c:v>
                </c:pt>
                <c:pt idx="11">
                  <c:v>50.96</c:v>
                </c:pt>
                <c:pt idx="12">
                  <c:v>50.96</c:v>
                </c:pt>
              </c:numCache>
            </c:numRef>
          </c:val>
          <c:smooth val="0"/>
          <c:extLst>
            <c:ext xmlns:c16="http://schemas.microsoft.com/office/drawing/2014/chart" uri="{C3380CC4-5D6E-409C-BE32-E72D297353CC}">
              <c16:uniqueId val="{00000002-9439-43CA-BDA2-23F21925470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'M6-PA-001'!$B$25</c:f>
              <c:strCache>
                <c:ptCount val="1"/>
                <c:pt idx="0">
                  <c:v>Datos</c:v>
                </c:pt>
              </c:strCache>
            </c:strRef>
          </c:tx>
          <c:spPr>
            <a:solidFill>
              <a:srgbClr val="004586"/>
            </a:solidFill>
            <a:ln w="25400">
              <a:noFill/>
            </a:ln>
          </c:spPr>
          <c:invertIfNegative val="0"/>
          <c:cat>
            <c:strRef>
              <c:f>'M6-PA-001'!$A$26:$A$38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CE5-48F0-AAEE-9AA74F315EE3}"/>
            </c:ext>
          </c:extLst>
        </c:ser>
        <c:ser>
          <c:idx val="1"/>
          <c:order val="1"/>
          <c:tx>
            <c:strRef>
              <c:f>'M6-PA-001'!$C$25</c:f>
              <c:strCache>
                <c:ptCount val="1"/>
                <c:pt idx="0">
                  <c:v>Meta Vigencia</c:v>
                </c:pt>
              </c:strCache>
            </c:strRef>
          </c:tx>
          <c:spPr>
            <a:solidFill>
              <a:srgbClr val="FF420E"/>
            </a:solidFill>
            <a:ln w="25400">
              <a:noFill/>
            </a:ln>
          </c:spPr>
          <c:invertIfNegative val="0"/>
          <c:cat>
            <c:strRef>
              <c:f>'M6-PA-001'!$A$26:$A$38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CE5-48F0-AAEE-9AA74F315EE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'M6-PA-001'!$D$25</c:f>
              <c:strCache>
                <c:ptCount val="1"/>
                <c:pt idx="0">
                  <c:v>Meta - Rango</c:v>
                </c:pt>
              </c:strCache>
            </c:strRef>
          </c:tx>
          <c:spPr>
            <a:ln w="38100">
              <a:solidFill>
                <a:srgbClr val="FFD320"/>
              </a:solidFill>
              <a:prstDash val="solid"/>
            </a:ln>
          </c:spPr>
          <c:marker>
            <c:symbol val="none"/>
          </c:marker>
          <c:cat>
            <c:strRef>
              <c:f>'M6-PA-001'!$A$26:$A$38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CE5-48F0-AAEE-9AA74F315EE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54362955421563E-2"/>
          <c:y val="6.0515831028670253E-2"/>
          <c:w val="0.86363613084949742"/>
          <c:h val="0.74795320896049489"/>
        </c:manualLayout>
      </c:layout>
      <c:barChart>
        <c:barDir val="col"/>
        <c:grouping val="clustered"/>
        <c:varyColors val="0"/>
        <c:ser>
          <c:idx val="0"/>
          <c:order val="0"/>
          <c:tx>
            <c:strRef>
              <c:f>'M6-PA-002'!$B$25</c:f>
              <c:strCache>
                <c:ptCount val="1"/>
                <c:pt idx="0">
                  <c:v>Datos</c:v>
                </c:pt>
              </c:strCache>
            </c:strRef>
          </c:tx>
          <c:spPr>
            <a:solidFill>
              <a:srgbClr val="004586"/>
            </a:solidFill>
            <a:ln w="25400">
              <a:noFill/>
            </a:ln>
          </c:spPr>
          <c:invertIfNegative val="0"/>
          <c:cat>
            <c:strRef>
              <c:f>'M6-PA-002'!$A$26:$A$38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0DD-4953-A6A2-753F8B31123C}"/>
            </c:ext>
          </c:extLst>
        </c:ser>
        <c:ser>
          <c:idx val="1"/>
          <c:order val="1"/>
          <c:tx>
            <c:strRef>
              <c:f>'M6-PA-002'!$C$25</c:f>
              <c:strCache>
                <c:ptCount val="1"/>
                <c:pt idx="0">
                  <c:v>Meta Vigencia</c:v>
                </c:pt>
              </c:strCache>
            </c:strRef>
          </c:tx>
          <c:spPr>
            <a:solidFill>
              <a:srgbClr val="FF420E"/>
            </a:solidFill>
            <a:ln w="25400">
              <a:noFill/>
            </a:ln>
          </c:spPr>
          <c:invertIfNegative val="0"/>
          <c:cat>
            <c:strRef>
              <c:f>'M6-PA-002'!$A$26:$A$38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0DD-4953-A6A2-753F8B31123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'M6-PA-002'!$D$25</c:f>
              <c:strCache>
                <c:ptCount val="1"/>
                <c:pt idx="0">
                  <c:v>Meta - Rango</c:v>
                </c:pt>
              </c:strCache>
            </c:strRef>
          </c:tx>
          <c:spPr>
            <a:ln w="38100">
              <a:solidFill>
                <a:srgbClr val="FFD320"/>
              </a:solidFill>
              <a:prstDash val="solid"/>
            </a:ln>
          </c:spPr>
          <c:marker>
            <c:symbol val="none"/>
          </c:marker>
          <c:cat>
            <c:strRef>
              <c:f>'M6-PA-002'!$A$26:$A$38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0DD-4953-A6A2-753F8B31123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'M6-PA-003'!$B$25</c:f>
              <c:strCache>
                <c:ptCount val="1"/>
                <c:pt idx="0">
                  <c:v>Datos</c:v>
                </c:pt>
              </c:strCache>
            </c:strRef>
          </c:tx>
          <c:spPr>
            <a:solidFill>
              <a:srgbClr val="004586"/>
            </a:solidFill>
            <a:ln w="25400">
              <a:noFill/>
            </a:ln>
          </c:spPr>
          <c:invertIfNegative val="0"/>
          <c:cat>
            <c:strRef>
              <c:f>'M6-PA-003'!$A$26:$A$38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F7E-4EFC-A818-1731FCE1381E}"/>
            </c:ext>
          </c:extLst>
        </c:ser>
        <c:ser>
          <c:idx val="1"/>
          <c:order val="1"/>
          <c:tx>
            <c:strRef>
              <c:f>'M6-PA-003'!$C$25</c:f>
              <c:strCache>
                <c:ptCount val="1"/>
                <c:pt idx="0">
                  <c:v>Meta Vigencia</c:v>
                </c:pt>
              </c:strCache>
            </c:strRef>
          </c:tx>
          <c:spPr>
            <a:solidFill>
              <a:srgbClr val="FF420E"/>
            </a:solidFill>
            <a:ln w="25400">
              <a:noFill/>
            </a:ln>
          </c:spPr>
          <c:invertIfNegative val="0"/>
          <c:cat>
            <c:strRef>
              <c:f>'M6-PA-003'!$A$26:$A$38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'M6-PA-003'!$C$26:$C$38</c:f>
              <c:numCache>
                <c:formatCode>_-* #,##0.0_-;\-* #,##0.0_-;_-* "-"??_-;_-@_-</c:formatCode>
                <c:ptCount val="13"/>
                <c:pt idx="0">
                  <c:v>18</c:v>
                </c:pt>
                <c:pt idx="1">
                  <c:v>18</c:v>
                </c:pt>
                <c:pt idx="2">
                  <c:v>18</c:v>
                </c:pt>
                <c:pt idx="3">
                  <c:v>18</c:v>
                </c:pt>
                <c:pt idx="4">
                  <c:v>18</c:v>
                </c:pt>
                <c:pt idx="5">
                  <c:v>18</c:v>
                </c:pt>
                <c:pt idx="6">
                  <c:v>18</c:v>
                </c:pt>
                <c:pt idx="7">
                  <c:v>18</c:v>
                </c:pt>
                <c:pt idx="8">
                  <c:v>18</c:v>
                </c:pt>
                <c:pt idx="9">
                  <c:v>18</c:v>
                </c:pt>
                <c:pt idx="10">
                  <c:v>18</c:v>
                </c:pt>
                <c:pt idx="11">
                  <c:v>18</c:v>
                </c:pt>
                <c:pt idx="12">
                  <c:v>18</c:v>
                </c:pt>
              </c:numCache>
            </c:numRef>
          </c:val>
          <c:extLst>
            <c:ext xmlns:c16="http://schemas.microsoft.com/office/drawing/2014/chart" uri="{C3380CC4-5D6E-409C-BE32-E72D297353CC}">
              <c16:uniqueId val="{00000001-CF7E-4EFC-A818-1731FCE1381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'M6-PA-003'!$D$25</c:f>
              <c:strCache>
                <c:ptCount val="1"/>
                <c:pt idx="0">
                  <c:v>Meta - Rango</c:v>
                </c:pt>
              </c:strCache>
            </c:strRef>
          </c:tx>
          <c:spPr>
            <a:ln w="38100">
              <a:solidFill>
                <a:srgbClr val="FFD320"/>
              </a:solidFill>
              <a:prstDash val="solid"/>
            </a:ln>
          </c:spPr>
          <c:marker>
            <c:symbol val="none"/>
          </c:marker>
          <c:cat>
            <c:strRef>
              <c:f>'M6-PA-003'!$A$26:$A$38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'M6-PA-003'!$D$26:$D$38</c:f>
              <c:numCache>
                <c:formatCode>_-* #,##0.0_-;\-* #,##0.0_-;_-* "-"??_-;_-@_-</c:formatCode>
                <c:ptCount val="13"/>
                <c:pt idx="0">
                  <c:v>17.64</c:v>
                </c:pt>
                <c:pt idx="1">
                  <c:v>17.64</c:v>
                </c:pt>
                <c:pt idx="2">
                  <c:v>17.64</c:v>
                </c:pt>
                <c:pt idx="3">
                  <c:v>17.64</c:v>
                </c:pt>
                <c:pt idx="4">
                  <c:v>17.64</c:v>
                </c:pt>
                <c:pt idx="5">
                  <c:v>17.64</c:v>
                </c:pt>
                <c:pt idx="6">
                  <c:v>17.64</c:v>
                </c:pt>
                <c:pt idx="7">
                  <c:v>17.64</c:v>
                </c:pt>
                <c:pt idx="8">
                  <c:v>17.64</c:v>
                </c:pt>
                <c:pt idx="9">
                  <c:v>17.64</c:v>
                </c:pt>
                <c:pt idx="10">
                  <c:v>17.64</c:v>
                </c:pt>
                <c:pt idx="11">
                  <c:v>17.64</c:v>
                </c:pt>
                <c:pt idx="12">
                  <c:v>17.64</c:v>
                </c:pt>
              </c:numCache>
            </c:numRef>
          </c:val>
          <c:smooth val="0"/>
          <c:extLst>
            <c:ext xmlns:c16="http://schemas.microsoft.com/office/drawing/2014/chart" uri="{C3380CC4-5D6E-409C-BE32-E72D297353CC}">
              <c16:uniqueId val="{00000002-CF7E-4EFC-A818-1731FCE1381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'M6-PA-004'!$B$25</c:f>
              <c:strCache>
                <c:ptCount val="1"/>
                <c:pt idx="0">
                  <c:v>Datos</c:v>
                </c:pt>
              </c:strCache>
            </c:strRef>
          </c:tx>
          <c:spPr>
            <a:solidFill>
              <a:srgbClr val="004586"/>
            </a:solidFill>
            <a:ln w="25400">
              <a:noFill/>
            </a:ln>
          </c:spPr>
          <c:invertIfNegative val="0"/>
          <c:cat>
            <c:strRef>
              <c:f>'M6-PA-004'!$A$26:$A$38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'M6-PA-004'!$B$26:$B$38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30-4EE4-9AD8-F21A427EA000}"/>
            </c:ext>
          </c:extLst>
        </c:ser>
        <c:ser>
          <c:idx val="1"/>
          <c:order val="1"/>
          <c:tx>
            <c:strRef>
              <c:f>'M6-PA-004'!$C$25</c:f>
              <c:strCache>
                <c:ptCount val="1"/>
                <c:pt idx="0">
                  <c:v>Meta Vigencia</c:v>
                </c:pt>
              </c:strCache>
            </c:strRef>
          </c:tx>
          <c:spPr>
            <a:solidFill>
              <a:srgbClr val="FF420E"/>
            </a:solidFill>
            <a:ln w="25400">
              <a:noFill/>
            </a:ln>
          </c:spPr>
          <c:invertIfNegative val="0"/>
          <c:cat>
            <c:strRef>
              <c:f>'M6-PA-004'!$A$26:$A$38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'M6-PA-004'!$C$26:$C$38</c:f>
              <c:numCache>
                <c:formatCode>_-* #,##0.0_-;\-* #,##0.0_-;_-* "-"??_-;_-@_-</c:formatCode>
                <c:ptCount val="13"/>
                <c:pt idx="0">
                  <c:v>18</c:v>
                </c:pt>
                <c:pt idx="1">
                  <c:v>18</c:v>
                </c:pt>
                <c:pt idx="2">
                  <c:v>18</c:v>
                </c:pt>
                <c:pt idx="3">
                  <c:v>18</c:v>
                </c:pt>
                <c:pt idx="4">
                  <c:v>18</c:v>
                </c:pt>
                <c:pt idx="5">
                  <c:v>18</c:v>
                </c:pt>
                <c:pt idx="6">
                  <c:v>18</c:v>
                </c:pt>
                <c:pt idx="7">
                  <c:v>18</c:v>
                </c:pt>
                <c:pt idx="8">
                  <c:v>18</c:v>
                </c:pt>
                <c:pt idx="9">
                  <c:v>18</c:v>
                </c:pt>
                <c:pt idx="10">
                  <c:v>18</c:v>
                </c:pt>
                <c:pt idx="11">
                  <c:v>18</c:v>
                </c:pt>
                <c:pt idx="12">
                  <c:v>18</c:v>
                </c:pt>
              </c:numCache>
            </c:numRef>
          </c:val>
          <c:extLst>
            <c:ext xmlns:c16="http://schemas.microsoft.com/office/drawing/2014/chart" uri="{C3380CC4-5D6E-409C-BE32-E72D297353CC}">
              <c16:uniqueId val="{00000001-7030-4EE4-9AD8-F21A427EA00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'M6-PA-004'!$D$25</c:f>
              <c:strCache>
                <c:ptCount val="1"/>
                <c:pt idx="0">
                  <c:v>Meta - Rango</c:v>
                </c:pt>
              </c:strCache>
            </c:strRef>
          </c:tx>
          <c:spPr>
            <a:ln w="38100">
              <a:solidFill>
                <a:srgbClr val="FFD320"/>
              </a:solidFill>
              <a:prstDash val="solid"/>
            </a:ln>
          </c:spPr>
          <c:marker>
            <c:symbol val="none"/>
          </c:marker>
          <c:cat>
            <c:strRef>
              <c:f>'M6-PA-004'!$A$26:$A$38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'M6-PA-004'!$D$26:$D$38</c:f>
              <c:numCache>
                <c:formatCode>_-* #,##0.0_-;\-* #,##0.0_-;_-* "-"??_-;_-@_-</c:formatCode>
                <c:ptCount val="13"/>
                <c:pt idx="0">
                  <c:v>17.64</c:v>
                </c:pt>
                <c:pt idx="1">
                  <c:v>17.64</c:v>
                </c:pt>
                <c:pt idx="2">
                  <c:v>17.64</c:v>
                </c:pt>
                <c:pt idx="3">
                  <c:v>17.64</c:v>
                </c:pt>
                <c:pt idx="4">
                  <c:v>17.64</c:v>
                </c:pt>
                <c:pt idx="5">
                  <c:v>17.64</c:v>
                </c:pt>
                <c:pt idx="6">
                  <c:v>17.64</c:v>
                </c:pt>
                <c:pt idx="7">
                  <c:v>17.64</c:v>
                </c:pt>
                <c:pt idx="8">
                  <c:v>17.64</c:v>
                </c:pt>
                <c:pt idx="9">
                  <c:v>17.64</c:v>
                </c:pt>
                <c:pt idx="10">
                  <c:v>17.64</c:v>
                </c:pt>
                <c:pt idx="11">
                  <c:v>17.64</c:v>
                </c:pt>
                <c:pt idx="12">
                  <c:v>17.64</c:v>
                </c:pt>
              </c:numCache>
            </c:numRef>
          </c:val>
          <c:smooth val="0"/>
          <c:extLst>
            <c:ext xmlns:c16="http://schemas.microsoft.com/office/drawing/2014/chart" uri="{C3380CC4-5D6E-409C-BE32-E72D297353CC}">
              <c16:uniqueId val="{00000002-7030-4EE4-9AD8-F21A427EA00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'M6-PA-005'!$B$25</c:f>
              <c:strCache>
                <c:ptCount val="1"/>
                <c:pt idx="0">
                  <c:v>Datos</c:v>
                </c:pt>
              </c:strCache>
            </c:strRef>
          </c:tx>
          <c:spPr>
            <a:solidFill>
              <a:srgbClr val="004586"/>
            </a:solidFill>
            <a:ln w="25400">
              <a:noFill/>
            </a:ln>
          </c:spPr>
          <c:invertIfNegative val="0"/>
          <c:cat>
            <c:strRef>
              <c:f>'M6-PA-005'!$A$26:$A$38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'M6-PA-005'!$B$26:$B$38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29E-4784-99C6-BC3965504302}"/>
            </c:ext>
          </c:extLst>
        </c:ser>
        <c:ser>
          <c:idx val="1"/>
          <c:order val="1"/>
          <c:tx>
            <c:strRef>
              <c:f>'M6-PA-005'!$C$25</c:f>
              <c:strCache>
                <c:ptCount val="1"/>
                <c:pt idx="0">
                  <c:v>Meta Vigencia</c:v>
                </c:pt>
              </c:strCache>
            </c:strRef>
          </c:tx>
          <c:spPr>
            <a:solidFill>
              <a:srgbClr val="FF420E"/>
            </a:solidFill>
            <a:ln w="25400">
              <a:noFill/>
            </a:ln>
          </c:spPr>
          <c:invertIfNegative val="0"/>
          <c:cat>
            <c:strRef>
              <c:f>'M6-PA-005'!$A$26:$A$38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329E-4784-99C6-BC396550430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'M6-PA-005'!$D$25</c:f>
              <c:strCache>
                <c:ptCount val="1"/>
                <c:pt idx="0">
                  <c:v>Meta - Rango</c:v>
                </c:pt>
              </c:strCache>
            </c:strRef>
          </c:tx>
          <c:spPr>
            <a:ln w="38100">
              <a:solidFill>
                <a:srgbClr val="FFD320"/>
              </a:solidFill>
              <a:prstDash val="solid"/>
            </a:ln>
          </c:spPr>
          <c:marker>
            <c:symbol val="none"/>
          </c:marker>
          <c:cat>
            <c:strRef>
              <c:f>'M6-PA-005'!$A$26:$A$38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'M6-PA-005'!$D$26:$D$38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329E-4784-99C6-BC396550430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'M4-PA-009'!$B$25</c:f>
              <c:strCache>
                <c:ptCount val="1"/>
                <c:pt idx="0">
                  <c:v>Datos</c:v>
                </c:pt>
              </c:strCache>
            </c:strRef>
          </c:tx>
          <c:spPr>
            <a:solidFill>
              <a:srgbClr val="004586"/>
            </a:solidFill>
            <a:ln w="25400">
              <a:noFill/>
            </a:ln>
          </c:spPr>
          <c:invertIfNegative val="0"/>
          <c:cat>
            <c:strRef>
              <c:f>'M4-PA-009'!$A$26:$A$38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'M4-PA-009'!$B$26:$B$38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3C9-4151-A3B1-C0705D84CB96}"/>
            </c:ext>
          </c:extLst>
        </c:ser>
        <c:ser>
          <c:idx val="1"/>
          <c:order val="1"/>
          <c:tx>
            <c:strRef>
              <c:f>'M4-PA-009'!$C$25</c:f>
              <c:strCache>
                <c:ptCount val="1"/>
                <c:pt idx="0">
                  <c:v>Meta Vigencia</c:v>
                </c:pt>
              </c:strCache>
            </c:strRef>
          </c:tx>
          <c:spPr>
            <a:solidFill>
              <a:srgbClr val="FF420E"/>
            </a:solidFill>
            <a:ln w="25400">
              <a:noFill/>
            </a:ln>
          </c:spPr>
          <c:invertIfNegative val="0"/>
          <c:cat>
            <c:strRef>
              <c:f>'M4-PA-009'!$A$26:$A$38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'M4-PA-009'!$C$26:$C$38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3C9-4151-A3B1-C0705D84CB9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'M4-PA-009'!$D$25</c:f>
              <c:strCache>
                <c:ptCount val="1"/>
                <c:pt idx="0">
                  <c:v>Meta - Rango</c:v>
                </c:pt>
              </c:strCache>
            </c:strRef>
          </c:tx>
          <c:spPr>
            <a:ln w="38100">
              <a:solidFill>
                <a:srgbClr val="FFD320"/>
              </a:solidFill>
              <a:prstDash val="solid"/>
            </a:ln>
          </c:spPr>
          <c:marker>
            <c:symbol val="none"/>
          </c:marker>
          <c:cat>
            <c:strRef>
              <c:f>'M4-PA-009'!$A$26:$A$38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'M4-PA-009'!$D$26:$D$38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3C9-4151-A3B1-C0705D84CB9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'M4-PA-010'!$B$25</c:f>
              <c:strCache>
                <c:ptCount val="1"/>
                <c:pt idx="0">
                  <c:v>Datos</c:v>
                </c:pt>
              </c:strCache>
            </c:strRef>
          </c:tx>
          <c:spPr>
            <a:solidFill>
              <a:srgbClr val="004586"/>
            </a:solidFill>
            <a:ln w="25400">
              <a:noFill/>
            </a:ln>
          </c:spPr>
          <c:invertIfNegative val="0"/>
          <c:cat>
            <c:strRef>
              <c:f>'M4-PA-010'!$A$26:$A$38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'M4-PA-010'!$B$26:$B$38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449-4F53-A080-B0FA488D2326}"/>
            </c:ext>
          </c:extLst>
        </c:ser>
        <c:ser>
          <c:idx val="1"/>
          <c:order val="1"/>
          <c:tx>
            <c:strRef>
              <c:f>'M4-PA-010'!$C$25</c:f>
              <c:strCache>
                <c:ptCount val="1"/>
                <c:pt idx="0">
                  <c:v>Meta Vigencia</c:v>
                </c:pt>
              </c:strCache>
            </c:strRef>
          </c:tx>
          <c:spPr>
            <a:solidFill>
              <a:srgbClr val="FF420E"/>
            </a:solidFill>
            <a:ln w="25400">
              <a:noFill/>
            </a:ln>
          </c:spPr>
          <c:invertIfNegative val="0"/>
          <c:cat>
            <c:strRef>
              <c:f>'M4-PA-010'!$A$26:$A$38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'M4-PA-010'!$C$26:$C$38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8449-4F53-A080-B0FA488D232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'M4-PA-010'!$D$25</c:f>
              <c:strCache>
                <c:ptCount val="1"/>
                <c:pt idx="0">
                  <c:v>Meta - Rango</c:v>
                </c:pt>
              </c:strCache>
            </c:strRef>
          </c:tx>
          <c:spPr>
            <a:ln w="38100">
              <a:solidFill>
                <a:srgbClr val="FFD320"/>
              </a:solidFill>
              <a:prstDash val="solid"/>
            </a:ln>
          </c:spPr>
          <c:marker>
            <c:symbol val="none"/>
          </c:marker>
          <c:cat>
            <c:strRef>
              <c:f>'M4-PA-010'!$A$26:$A$38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'M4-PA-010'!$D$26:$D$38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8449-4F53-A080-B0FA488D232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'A5-PA-003'!$B$25</c:f>
              <c:strCache>
                <c:ptCount val="1"/>
                <c:pt idx="0">
                  <c:v>Datos</c:v>
                </c:pt>
              </c:strCache>
            </c:strRef>
          </c:tx>
          <c:spPr>
            <a:solidFill>
              <a:srgbClr val="004586"/>
            </a:solidFill>
            <a:ln w="25400">
              <a:noFill/>
            </a:ln>
          </c:spPr>
          <c:invertIfNegative val="0"/>
          <c:cat>
            <c:strRef>
              <c:f>'A5-PA-003'!$A$26:$A$38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7CD-4909-A3C5-952EF0A04EEC}"/>
            </c:ext>
          </c:extLst>
        </c:ser>
        <c:ser>
          <c:idx val="1"/>
          <c:order val="1"/>
          <c:tx>
            <c:strRef>
              <c:f>'A5-PA-003'!$C$25</c:f>
              <c:strCache>
                <c:ptCount val="1"/>
                <c:pt idx="0">
                  <c:v>Meta Vigencia</c:v>
                </c:pt>
              </c:strCache>
            </c:strRef>
          </c:tx>
          <c:spPr>
            <a:solidFill>
              <a:srgbClr val="FF420E"/>
            </a:solidFill>
            <a:ln w="25400">
              <a:noFill/>
            </a:ln>
          </c:spPr>
          <c:invertIfNegative val="0"/>
          <c:cat>
            <c:strRef>
              <c:f>'A5-PA-003'!$A$26:$A$38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A7CD-4909-A3C5-952EF0A04EE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'A5-PA-003'!$D$25</c:f>
              <c:strCache>
                <c:ptCount val="1"/>
                <c:pt idx="0">
                  <c:v>Meta - Rango</c:v>
                </c:pt>
              </c:strCache>
            </c:strRef>
          </c:tx>
          <c:spPr>
            <a:ln w="38100">
              <a:solidFill>
                <a:srgbClr val="FFD320"/>
              </a:solidFill>
              <a:prstDash val="solid"/>
            </a:ln>
          </c:spPr>
          <c:marker>
            <c:symbol val="none"/>
          </c:marker>
          <c:cat>
            <c:strRef>
              <c:f>'A5-PA-003'!$A$26:$A$38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A7CD-4909-A3C5-952EF0A04EE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'A5-PA-005'!$B$25</c:f>
              <c:strCache>
                <c:ptCount val="1"/>
                <c:pt idx="0">
                  <c:v>Datos</c:v>
                </c:pt>
              </c:strCache>
            </c:strRef>
          </c:tx>
          <c:spPr>
            <a:solidFill>
              <a:srgbClr val="004586"/>
            </a:solidFill>
            <a:ln w="25400">
              <a:noFill/>
            </a:ln>
          </c:spPr>
          <c:invertIfNegative val="0"/>
          <c:cat>
            <c:strRef>
              <c:f>'A5-PA-005'!$A$26:$A$38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'A5-PA-005'!$B$26:$B$38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47D-4F2C-A645-112BCD493EC7}"/>
            </c:ext>
          </c:extLst>
        </c:ser>
        <c:ser>
          <c:idx val="1"/>
          <c:order val="1"/>
          <c:tx>
            <c:strRef>
              <c:f>'A5-PA-005'!$C$25</c:f>
              <c:strCache>
                <c:ptCount val="1"/>
                <c:pt idx="0">
                  <c:v>Meta Vigencia</c:v>
                </c:pt>
              </c:strCache>
            </c:strRef>
          </c:tx>
          <c:spPr>
            <a:solidFill>
              <a:srgbClr val="FF420E"/>
            </a:solidFill>
            <a:ln w="25400">
              <a:noFill/>
            </a:ln>
          </c:spPr>
          <c:invertIfNegative val="0"/>
          <c:cat>
            <c:strRef>
              <c:f>'A5-PA-005'!$A$26:$A$38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47D-4F2C-A645-112BCD493E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'A5-PA-005'!$D$25</c:f>
              <c:strCache>
                <c:ptCount val="1"/>
                <c:pt idx="0">
                  <c:v>Meta - Rango</c:v>
                </c:pt>
              </c:strCache>
            </c:strRef>
          </c:tx>
          <c:spPr>
            <a:ln w="38100">
              <a:solidFill>
                <a:srgbClr val="FFD320"/>
              </a:solidFill>
              <a:prstDash val="solid"/>
            </a:ln>
          </c:spPr>
          <c:marker>
            <c:symbol val="none"/>
          </c:marker>
          <c:cat>
            <c:strRef>
              <c:f>'A5-PA-005'!$A$26:$A$38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47D-4F2C-A645-112BCD493E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'E6-PA-001'!$B$25</c:f>
              <c:strCache>
                <c:ptCount val="1"/>
                <c:pt idx="0">
                  <c:v>Datos</c:v>
                </c:pt>
              </c:strCache>
            </c:strRef>
          </c:tx>
          <c:spPr>
            <a:solidFill>
              <a:srgbClr val="004586"/>
            </a:solidFill>
            <a:ln w="25400">
              <a:noFill/>
            </a:ln>
          </c:spPr>
          <c:invertIfNegative val="0"/>
          <c:cat>
            <c:strRef>
              <c:f>'E6-PA-001'!$A$26:$A$38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9CF-499A-8C31-99D4B2F1434E}"/>
            </c:ext>
          </c:extLst>
        </c:ser>
        <c:ser>
          <c:idx val="1"/>
          <c:order val="1"/>
          <c:tx>
            <c:strRef>
              <c:f>'E6-PA-001'!$C$25</c:f>
              <c:strCache>
                <c:ptCount val="1"/>
                <c:pt idx="0">
                  <c:v>Meta Vigencia</c:v>
                </c:pt>
              </c:strCache>
            </c:strRef>
          </c:tx>
          <c:spPr>
            <a:solidFill>
              <a:srgbClr val="FF420E"/>
            </a:solidFill>
            <a:ln w="25400">
              <a:noFill/>
            </a:ln>
          </c:spPr>
          <c:invertIfNegative val="0"/>
          <c:cat>
            <c:strRef>
              <c:f>'E6-PA-001'!$A$26:$A$38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'E6-PA-001'!$C$26:$C$38</c:f>
              <c:numCache>
                <c:formatCode>_-* #,##0.0_-;\-* #,##0.0_-;_-* "-"??_-;_-@_-</c:formatCode>
                <c:ptCount val="13"/>
                <c:pt idx="0">
                  <c:v>37</c:v>
                </c:pt>
                <c:pt idx="1">
                  <c:v>37</c:v>
                </c:pt>
                <c:pt idx="2">
                  <c:v>37</c:v>
                </c:pt>
                <c:pt idx="3">
                  <c:v>37</c:v>
                </c:pt>
                <c:pt idx="4">
                  <c:v>37</c:v>
                </c:pt>
                <c:pt idx="5">
                  <c:v>37</c:v>
                </c:pt>
                <c:pt idx="6">
                  <c:v>37</c:v>
                </c:pt>
                <c:pt idx="7">
                  <c:v>37</c:v>
                </c:pt>
                <c:pt idx="8">
                  <c:v>37</c:v>
                </c:pt>
                <c:pt idx="9">
                  <c:v>37</c:v>
                </c:pt>
                <c:pt idx="10">
                  <c:v>37</c:v>
                </c:pt>
                <c:pt idx="11">
                  <c:v>37</c:v>
                </c:pt>
                <c:pt idx="12">
                  <c:v>37</c:v>
                </c:pt>
              </c:numCache>
            </c:numRef>
          </c:val>
          <c:extLst>
            <c:ext xmlns:c16="http://schemas.microsoft.com/office/drawing/2014/chart" uri="{C3380CC4-5D6E-409C-BE32-E72D297353CC}">
              <c16:uniqueId val="{00000001-99CF-499A-8C31-99D4B2F1434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'E6-PA-001'!$D$25</c:f>
              <c:strCache>
                <c:ptCount val="1"/>
                <c:pt idx="0">
                  <c:v>Meta - Rango</c:v>
                </c:pt>
              </c:strCache>
            </c:strRef>
          </c:tx>
          <c:spPr>
            <a:ln w="38100">
              <a:solidFill>
                <a:srgbClr val="FFD320"/>
              </a:solidFill>
              <a:prstDash val="solid"/>
            </a:ln>
          </c:spPr>
          <c:marker>
            <c:symbol val="none"/>
          </c:marker>
          <c:cat>
            <c:strRef>
              <c:f>'E6-PA-001'!$A$26:$A$38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'E6-PA-001'!$D$26:$D$38</c:f>
              <c:numCache>
                <c:formatCode>_-* #,##0.0_-;\-* #,##0.0_-;_-* "-"??_-;_-@_-</c:formatCode>
                <c:ptCount val="13"/>
                <c:pt idx="0">
                  <c:v>36.26</c:v>
                </c:pt>
                <c:pt idx="1">
                  <c:v>36.26</c:v>
                </c:pt>
                <c:pt idx="2">
                  <c:v>36.26</c:v>
                </c:pt>
                <c:pt idx="3">
                  <c:v>36.26</c:v>
                </c:pt>
                <c:pt idx="4">
                  <c:v>36.26</c:v>
                </c:pt>
                <c:pt idx="5">
                  <c:v>36.26</c:v>
                </c:pt>
                <c:pt idx="6">
                  <c:v>36.26</c:v>
                </c:pt>
                <c:pt idx="7">
                  <c:v>36.26</c:v>
                </c:pt>
                <c:pt idx="8">
                  <c:v>36.26</c:v>
                </c:pt>
                <c:pt idx="9">
                  <c:v>36.26</c:v>
                </c:pt>
                <c:pt idx="10">
                  <c:v>36.26</c:v>
                </c:pt>
                <c:pt idx="11">
                  <c:v>36.26</c:v>
                </c:pt>
                <c:pt idx="12">
                  <c:v>36.26</c:v>
                </c:pt>
              </c:numCache>
            </c:numRef>
          </c:val>
          <c:smooth val="0"/>
          <c:extLst>
            <c:ext xmlns:c16="http://schemas.microsoft.com/office/drawing/2014/chart" uri="{C3380CC4-5D6E-409C-BE32-E72D297353CC}">
              <c16:uniqueId val="{00000002-99CF-499A-8C31-99D4B2F1434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 val="autoZero"/>
        <c:auto val="1"/>
        <c:lblAlgn val="ctr"/>
        <c:lblOffset val="100"/>
        <c:tickLblSkip val="1"/>
        <c:tickMarkSkip val="1"/>
        <c:noMultiLvlLbl val="0"/>
      </c:catAx>
      <c:valAx>
        <c:axId val="198533920"/>
        <c:scaling>
          <c:orientation val="minMax"/>
          <c:max val="14"/>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'A5-PA-006'!$B$25</c:f>
              <c:strCache>
                <c:ptCount val="1"/>
                <c:pt idx="0">
                  <c:v>Datos</c:v>
                </c:pt>
              </c:strCache>
            </c:strRef>
          </c:tx>
          <c:spPr>
            <a:solidFill>
              <a:srgbClr val="004586"/>
            </a:solidFill>
            <a:ln w="25400">
              <a:noFill/>
            </a:ln>
          </c:spPr>
          <c:invertIfNegative val="0"/>
          <c:cat>
            <c:strRef>
              <c:f>'A5-PA-006'!$A$26:$A$38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'A5-PA-006'!$B$26:$B$38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038-4451-B960-CC8322077627}"/>
            </c:ext>
          </c:extLst>
        </c:ser>
        <c:ser>
          <c:idx val="1"/>
          <c:order val="1"/>
          <c:tx>
            <c:strRef>
              <c:f>'A5-PA-006'!$C$25</c:f>
              <c:strCache>
                <c:ptCount val="1"/>
                <c:pt idx="0">
                  <c:v>Meta Vigencia</c:v>
                </c:pt>
              </c:strCache>
            </c:strRef>
          </c:tx>
          <c:spPr>
            <a:solidFill>
              <a:srgbClr val="FF420E"/>
            </a:solidFill>
            <a:ln w="25400">
              <a:noFill/>
            </a:ln>
          </c:spPr>
          <c:invertIfNegative val="0"/>
          <c:cat>
            <c:strRef>
              <c:f>'A5-PA-006'!$A$26:$A$38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E038-4451-B960-CC832207762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'A5-PA-006'!$D$25</c:f>
              <c:strCache>
                <c:ptCount val="1"/>
                <c:pt idx="0">
                  <c:v>Meta - Rango</c:v>
                </c:pt>
              </c:strCache>
            </c:strRef>
          </c:tx>
          <c:spPr>
            <a:ln w="38100">
              <a:solidFill>
                <a:srgbClr val="FFD320"/>
              </a:solidFill>
              <a:prstDash val="solid"/>
            </a:ln>
          </c:spPr>
          <c:marker>
            <c:symbol val="none"/>
          </c:marker>
          <c:cat>
            <c:strRef>
              <c:f>'A5-PA-006'!$A$26:$A$38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E038-4451-B960-CC832207762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'A5-PA-007'!$B$25</c:f>
              <c:strCache>
                <c:ptCount val="1"/>
                <c:pt idx="0">
                  <c:v>Datos</c:v>
                </c:pt>
              </c:strCache>
            </c:strRef>
          </c:tx>
          <c:spPr>
            <a:solidFill>
              <a:srgbClr val="004586"/>
            </a:solidFill>
            <a:ln w="25400">
              <a:noFill/>
            </a:ln>
          </c:spPr>
          <c:invertIfNegative val="0"/>
          <c:cat>
            <c:strRef>
              <c:f>'A5-PA-007'!$A$26:$A$38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'A5-PA-007'!$B$26:$B$38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DFA-4B8A-B600-8DE0959AAE8A}"/>
            </c:ext>
          </c:extLst>
        </c:ser>
        <c:ser>
          <c:idx val="1"/>
          <c:order val="1"/>
          <c:tx>
            <c:strRef>
              <c:f>'A5-PA-007'!$C$25</c:f>
              <c:strCache>
                <c:ptCount val="1"/>
                <c:pt idx="0">
                  <c:v>Meta Vigencia</c:v>
                </c:pt>
              </c:strCache>
            </c:strRef>
          </c:tx>
          <c:spPr>
            <a:solidFill>
              <a:srgbClr val="FF420E"/>
            </a:solidFill>
            <a:ln w="25400">
              <a:noFill/>
            </a:ln>
          </c:spPr>
          <c:invertIfNegative val="0"/>
          <c:cat>
            <c:strRef>
              <c:f>'A5-PA-007'!$A$26:$A$38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'A5-PA-007'!$C$26:$C$38</c:f>
              <c:numCache>
                <c:formatCode>_-* #,##0.0_-;\-* #,##0.0_-;_-* "-"??_-;_-@_-</c:formatCode>
                <c:ptCount val="13"/>
                <c:pt idx="0">
                  <c:v>5</c:v>
                </c:pt>
                <c:pt idx="1">
                  <c:v>5</c:v>
                </c:pt>
                <c:pt idx="2">
                  <c:v>5</c:v>
                </c:pt>
                <c:pt idx="3">
                  <c:v>5</c:v>
                </c:pt>
                <c:pt idx="4">
                  <c:v>5</c:v>
                </c:pt>
                <c:pt idx="5">
                  <c:v>5</c:v>
                </c:pt>
                <c:pt idx="6">
                  <c:v>5</c:v>
                </c:pt>
                <c:pt idx="7">
                  <c:v>5</c:v>
                </c:pt>
                <c:pt idx="8">
                  <c:v>5</c:v>
                </c:pt>
                <c:pt idx="9">
                  <c:v>5</c:v>
                </c:pt>
                <c:pt idx="10">
                  <c:v>5</c:v>
                </c:pt>
                <c:pt idx="11">
                  <c:v>5</c:v>
                </c:pt>
                <c:pt idx="12">
                  <c:v>5</c:v>
                </c:pt>
              </c:numCache>
            </c:numRef>
          </c:val>
          <c:extLst>
            <c:ext xmlns:c16="http://schemas.microsoft.com/office/drawing/2014/chart" uri="{C3380CC4-5D6E-409C-BE32-E72D297353CC}">
              <c16:uniqueId val="{00000001-EDFA-4B8A-B600-8DE0959AAE8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'A5-PA-007'!$D$25</c:f>
              <c:strCache>
                <c:ptCount val="1"/>
                <c:pt idx="0">
                  <c:v>Meta - Rango</c:v>
                </c:pt>
              </c:strCache>
            </c:strRef>
          </c:tx>
          <c:spPr>
            <a:ln w="38100">
              <a:solidFill>
                <a:srgbClr val="FFD320"/>
              </a:solidFill>
              <a:prstDash val="solid"/>
            </a:ln>
          </c:spPr>
          <c:marker>
            <c:symbol val="none"/>
          </c:marker>
          <c:cat>
            <c:strRef>
              <c:f>'A5-PA-007'!$A$26:$A$38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'A5-PA-007'!$D$26:$D$38</c:f>
              <c:numCache>
                <c:formatCode>_-* #,##0.0_-;\-* #,##0.0_-;_-* "-"??_-;_-@_-</c:formatCode>
                <c:ptCount val="13"/>
                <c:pt idx="0">
                  <c:v>4.9000000000000004</c:v>
                </c:pt>
                <c:pt idx="1">
                  <c:v>4.9000000000000004</c:v>
                </c:pt>
                <c:pt idx="2">
                  <c:v>4.9000000000000004</c:v>
                </c:pt>
                <c:pt idx="3">
                  <c:v>4.9000000000000004</c:v>
                </c:pt>
                <c:pt idx="4">
                  <c:v>4.9000000000000004</c:v>
                </c:pt>
                <c:pt idx="5">
                  <c:v>4.9000000000000004</c:v>
                </c:pt>
                <c:pt idx="6">
                  <c:v>4.9000000000000004</c:v>
                </c:pt>
                <c:pt idx="7">
                  <c:v>4.9000000000000004</c:v>
                </c:pt>
                <c:pt idx="8">
                  <c:v>4.9000000000000004</c:v>
                </c:pt>
                <c:pt idx="9">
                  <c:v>4.9000000000000004</c:v>
                </c:pt>
                <c:pt idx="10">
                  <c:v>4.9000000000000004</c:v>
                </c:pt>
                <c:pt idx="11">
                  <c:v>4.9000000000000004</c:v>
                </c:pt>
                <c:pt idx="12">
                  <c:v>4.9000000000000004</c:v>
                </c:pt>
              </c:numCache>
            </c:numRef>
          </c:val>
          <c:smooth val="0"/>
          <c:extLst>
            <c:ext xmlns:c16="http://schemas.microsoft.com/office/drawing/2014/chart" uri="{C3380CC4-5D6E-409C-BE32-E72D297353CC}">
              <c16:uniqueId val="{00000002-EDFA-4B8A-B600-8DE0959AAE8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'A5-PA-008'!$B$25</c:f>
              <c:strCache>
                <c:ptCount val="1"/>
                <c:pt idx="0">
                  <c:v>Datos</c:v>
                </c:pt>
              </c:strCache>
            </c:strRef>
          </c:tx>
          <c:spPr>
            <a:solidFill>
              <a:srgbClr val="004586"/>
            </a:solidFill>
            <a:ln w="25400">
              <a:noFill/>
            </a:ln>
          </c:spPr>
          <c:invertIfNegative val="0"/>
          <c:cat>
            <c:strRef>
              <c:f>'A5-PA-008'!$A$26:$A$38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'A5-PA-008'!$B$26:$B$38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CFB-4BE7-92C7-9E0863149E8C}"/>
            </c:ext>
          </c:extLst>
        </c:ser>
        <c:ser>
          <c:idx val="1"/>
          <c:order val="1"/>
          <c:tx>
            <c:strRef>
              <c:f>'A5-PA-008'!$C$25</c:f>
              <c:strCache>
                <c:ptCount val="1"/>
                <c:pt idx="0">
                  <c:v>Meta Vigencia</c:v>
                </c:pt>
              </c:strCache>
            </c:strRef>
          </c:tx>
          <c:spPr>
            <a:solidFill>
              <a:srgbClr val="FF420E"/>
            </a:solidFill>
            <a:ln w="25400">
              <a:noFill/>
            </a:ln>
          </c:spPr>
          <c:invertIfNegative val="0"/>
          <c:cat>
            <c:strRef>
              <c:f>'A5-PA-008'!$A$26:$A$38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5CFB-4BE7-92C7-9E0863149E8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'A5-PA-008'!$D$25</c:f>
              <c:strCache>
                <c:ptCount val="1"/>
                <c:pt idx="0">
                  <c:v>Meta - Rango</c:v>
                </c:pt>
              </c:strCache>
            </c:strRef>
          </c:tx>
          <c:spPr>
            <a:ln w="38100">
              <a:solidFill>
                <a:srgbClr val="FFD320"/>
              </a:solidFill>
              <a:prstDash val="solid"/>
            </a:ln>
          </c:spPr>
          <c:marker>
            <c:symbol val="none"/>
          </c:marker>
          <c:cat>
            <c:strRef>
              <c:f>'A5-PA-008'!$A$26:$A$38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5CFB-4BE7-92C7-9E0863149E8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'A5-PA-009'!$B$25</c:f>
              <c:strCache>
                <c:ptCount val="1"/>
                <c:pt idx="0">
                  <c:v>Datos</c:v>
                </c:pt>
              </c:strCache>
            </c:strRef>
          </c:tx>
          <c:spPr>
            <a:solidFill>
              <a:srgbClr val="004586"/>
            </a:solidFill>
            <a:ln w="25400">
              <a:noFill/>
            </a:ln>
          </c:spPr>
          <c:invertIfNegative val="0"/>
          <c:cat>
            <c:strRef>
              <c:f>'A5-PA-009'!$A$26:$A$38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'A5-PA-009'!$B$26:$B$38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6BA-42EA-A8D5-7B35675DDAA7}"/>
            </c:ext>
          </c:extLst>
        </c:ser>
        <c:ser>
          <c:idx val="1"/>
          <c:order val="1"/>
          <c:tx>
            <c:strRef>
              <c:f>'A5-PA-009'!$C$25</c:f>
              <c:strCache>
                <c:ptCount val="1"/>
                <c:pt idx="0">
                  <c:v>Meta Vigencia</c:v>
                </c:pt>
              </c:strCache>
            </c:strRef>
          </c:tx>
          <c:spPr>
            <a:solidFill>
              <a:srgbClr val="FF420E"/>
            </a:solidFill>
            <a:ln w="25400">
              <a:noFill/>
            </a:ln>
          </c:spPr>
          <c:invertIfNegative val="0"/>
          <c:cat>
            <c:strRef>
              <c:f>'A5-PA-009'!$A$26:$A$38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'A5-PA-009'!$C$26:$C$38</c:f>
              <c:numCache>
                <c:formatCode>_-* #,##0.0_-;\-* #,##0.0_-;_-* "-"??_-;_-@_-</c:formatCode>
                <c:ptCount val="13"/>
                <c:pt idx="0">
                  <c:v>17</c:v>
                </c:pt>
                <c:pt idx="1">
                  <c:v>17</c:v>
                </c:pt>
                <c:pt idx="2">
                  <c:v>17</c:v>
                </c:pt>
                <c:pt idx="3">
                  <c:v>17</c:v>
                </c:pt>
                <c:pt idx="4">
                  <c:v>17</c:v>
                </c:pt>
                <c:pt idx="5">
                  <c:v>17</c:v>
                </c:pt>
                <c:pt idx="6">
                  <c:v>17</c:v>
                </c:pt>
                <c:pt idx="7">
                  <c:v>17</c:v>
                </c:pt>
                <c:pt idx="8">
                  <c:v>17</c:v>
                </c:pt>
                <c:pt idx="9">
                  <c:v>17</c:v>
                </c:pt>
                <c:pt idx="10">
                  <c:v>17</c:v>
                </c:pt>
                <c:pt idx="11">
                  <c:v>17</c:v>
                </c:pt>
                <c:pt idx="12">
                  <c:v>17</c:v>
                </c:pt>
              </c:numCache>
            </c:numRef>
          </c:val>
          <c:extLst>
            <c:ext xmlns:c16="http://schemas.microsoft.com/office/drawing/2014/chart" uri="{C3380CC4-5D6E-409C-BE32-E72D297353CC}">
              <c16:uniqueId val="{00000001-76BA-42EA-A8D5-7B35675DDAA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'A5-PA-009'!$D$25</c:f>
              <c:strCache>
                <c:ptCount val="1"/>
                <c:pt idx="0">
                  <c:v>Meta - Rango</c:v>
                </c:pt>
              </c:strCache>
            </c:strRef>
          </c:tx>
          <c:spPr>
            <a:ln w="38100">
              <a:solidFill>
                <a:srgbClr val="FFD320"/>
              </a:solidFill>
              <a:prstDash val="solid"/>
            </a:ln>
          </c:spPr>
          <c:marker>
            <c:symbol val="none"/>
          </c:marker>
          <c:cat>
            <c:strRef>
              <c:f>'A5-PA-009'!$A$26:$A$38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'A5-PA-009'!$D$26:$D$38</c:f>
              <c:numCache>
                <c:formatCode>_-* #,##0.0_-;\-* #,##0.0_-;_-* "-"??_-;_-@_-</c:formatCode>
                <c:ptCount val="13"/>
                <c:pt idx="0">
                  <c:v>16.66</c:v>
                </c:pt>
                <c:pt idx="1">
                  <c:v>16.66</c:v>
                </c:pt>
                <c:pt idx="2">
                  <c:v>16.66</c:v>
                </c:pt>
                <c:pt idx="3">
                  <c:v>16.66</c:v>
                </c:pt>
                <c:pt idx="4">
                  <c:v>16.66</c:v>
                </c:pt>
                <c:pt idx="5">
                  <c:v>16.66</c:v>
                </c:pt>
                <c:pt idx="6">
                  <c:v>16.66</c:v>
                </c:pt>
                <c:pt idx="7">
                  <c:v>16.66</c:v>
                </c:pt>
                <c:pt idx="8">
                  <c:v>16.66</c:v>
                </c:pt>
                <c:pt idx="9">
                  <c:v>16.66</c:v>
                </c:pt>
                <c:pt idx="10">
                  <c:v>16.66</c:v>
                </c:pt>
                <c:pt idx="11">
                  <c:v>16.66</c:v>
                </c:pt>
                <c:pt idx="12">
                  <c:v>16.66</c:v>
                </c:pt>
              </c:numCache>
            </c:numRef>
          </c:val>
          <c:smooth val="0"/>
          <c:extLst>
            <c:ext xmlns:c16="http://schemas.microsoft.com/office/drawing/2014/chart" uri="{C3380CC4-5D6E-409C-BE32-E72D297353CC}">
              <c16:uniqueId val="{00000002-76BA-42EA-A8D5-7B35675DDAA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'A5-PA-010'!$B$25</c:f>
              <c:strCache>
                <c:ptCount val="1"/>
                <c:pt idx="0">
                  <c:v>Datos</c:v>
                </c:pt>
              </c:strCache>
            </c:strRef>
          </c:tx>
          <c:spPr>
            <a:solidFill>
              <a:srgbClr val="004586"/>
            </a:solidFill>
            <a:ln w="25400">
              <a:noFill/>
            </a:ln>
          </c:spPr>
          <c:invertIfNegative val="0"/>
          <c:cat>
            <c:strRef>
              <c:f>'A5-PA-010'!$A$26:$A$38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'A5-PA-010'!$B$26:$B$38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910-41E8-BDD2-9D9A13381E30}"/>
            </c:ext>
          </c:extLst>
        </c:ser>
        <c:ser>
          <c:idx val="1"/>
          <c:order val="1"/>
          <c:tx>
            <c:strRef>
              <c:f>'A5-PA-010'!$C$25</c:f>
              <c:strCache>
                <c:ptCount val="1"/>
                <c:pt idx="0">
                  <c:v>Meta Vigencia</c:v>
                </c:pt>
              </c:strCache>
            </c:strRef>
          </c:tx>
          <c:spPr>
            <a:solidFill>
              <a:srgbClr val="FF420E"/>
            </a:solidFill>
            <a:ln w="25400">
              <a:noFill/>
            </a:ln>
          </c:spPr>
          <c:invertIfNegative val="0"/>
          <c:cat>
            <c:strRef>
              <c:f>'A5-PA-010'!$A$26:$A$38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'A5-PA-010'!$C$26:$C$38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E910-41E8-BDD2-9D9A13381E3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'A5-PA-010'!$D$25</c:f>
              <c:strCache>
                <c:ptCount val="1"/>
                <c:pt idx="0">
                  <c:v>Meta - Rango</c:v>
                </c:pt>
              </c:strCache>
            </c:strRef>
          </c:tx>
          <c:spPr>
            <a:ln w="38100">
              <a:solidFill>
                <a:srgbClr val="FFD320"/>
              </a:solidFill>
              <a:prstDash val="solid"/>
            </a:ln>
          </c:spPr>
          <c:marker>
            <c:symbol val="none"/>
          </c:marker>
          <c:cat>
            <c:strRef>
              <c:f>'A5-PA-010'!$A$26:$A$38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'A5-PA-010'!$D$26:$D$38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E910-41E8-BDD2-9D9A13381E3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'A5-PA-011'!$B$25</c:f>
              <c:strCache>
                <c:ptCount val="1"/>
                <c:pt idx="0">
                  <c:v>Datos</c:v>
                </c:pt>
              </c:strCache>
            </c:strRef>
          </c:tx>
          <c:spPr>
            <a:solidFill>
              <a:srgbClr val="004586"/>
            </a:solidFill>
            <a:ln w="25400">
              <a:noFill/>
            </a:ln>
          </c:spPr>
          <c:invertIfNegative val="0"/>
          <c:cat>
            <c:strRef>
              <c:f>'A5-PA-011'!$A$26:$A$38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'A5-PA-011'!$B$26:$B$38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A44-4749-A88A-B739BE36E5A8}"/>
            </c:ext>
          </c:extLst>
        </c:ser>
        <c:ser>
          <c:idx val="1"/>
          <c:order val="1"/>
          <c:tx>
            <c:strRef>
              <c:f>'A5-PA-011'!$C$25</c:f>
              <c:strCache>
                <c:ptCount val="1"/>
                <c:pt idx="0">
                  <c:v>Meta Vigencia</c:v>
                </c:pt>
              </c:strCache>
            </c:strRef>
          </c:tx>
          <c:spPr>
            <a:solidFill>
              <a:srgbClr val="FF420E"/>
            </a:solidFill>
            <a:ln w="25400">
              <a:noFill/>
            </a:ln>
          </c:spPr>
          <c:invertIfNegative val="0"/>
          <c:cat>
            <c:strRef>
              <c:f>'A5-PA-011'!$A$26:$A$38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'A5-PA-011'!$C$26:$C$38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A44-4749-A88A-B739BE36E5A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'A5-PA-011'!$D$25</c:f>
              <c:strCache>
                <c:ptCount val="1"/>
                <c:pt idx="0">
                  <c:v>Meta - Rango</c:v>
                </c:pt>
              </c:strCache>
            </c:strRef>
          </c:tx>
          <c:spPr>
            <a:ln w="38100">
              <a:solidFill>
                <a:srgbClr val="FFD320"/>
              </a:solidFill>
              <a:prstDash val="solid"/>
            </a:ln>
          </c:spPr>
          <c:marker>
            <c:symbol val="none"/>
          </c:marker>
          <c:cat>
            <c:strRef>
              <c:f>'A5-PA-011'!$A$26:$A$38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'A5-PA-011'!$D$26:$D$38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A44-4749-A88A-B739BE36E5A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'A5-PA-012'!$B$25</c:f>
              <c:strCache>
                <c:ptCount val="1"/>
                <c:pt idx="0">
                  <c:v>Datos</c:v>
                </c:pt>
              </c:strCache>
            </c:strRef>
          </c:tx>
          <c:spPr>
            <a:solidFill>
              <a:srgbClr val="004586"/>
            </a:solidFill>
            <a:ln w="25400">
              <a:noFill/>
            </a:ln>
          </c:spPr>
          <c:invertIfNegative val="0"/>
          <c:cat>
            <c:strRef>
              <c:f>'A5-PA-012'!$A$26:$A$38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'A5-PA-012'!$B$26:$B$38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539-4B87-94EE-E771E82DEF20}"/>
            </c:ext>
          </c:extLst>
        </c:ser>
        <c:ser>
          <c:idx val="1"/>
          <c:order val="1"/>
          <c:tx>
            <c:strRef>
              <c:f>'A5-PA-012'!$C$25</c:f>
              <c:strCache>
                <c:ptCount val="1"/>
                <c:pt idx="0">
                  <c:v>Meta Vigencia</c:v>
                </c:pt>
              </c:strCache>
            </c:strRef>
          </c:tx>
          <c:spPr>
            <a:solidFill>
              <a:srgbClr val="FF420E"/>
            </a:solidFill>
            <a:ln w="25400">
              <a:noFill/>
            </a:ln>
          </c:spPr>
          <c:invertIfNegative val="0"/>
          <c:cat>
            <c:strRef>
              <c:f>'A5-PA-012'!$A$26:$A$38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'A5-PA-012'!$C$26:$C$38</c:f>
              <c:numCache>
                <c:formatCode>_-* #,##0.0_-;\-* #,##0.0_-;_-* "-"??_-;_-@_-</c:formatCode>
                <c:ptCount val="13"/>
                <c:pt idx="0">
                  <c:v>10</c:v>
                </c:pt>
                <c:pt idx="1">
                  <c:v>10</c:v>
                </c:pt>
                <c:pt idx="2">
                  <c:v>10</c:v>
                </c:pt>
                <c:pt idx="3">
                  <c:v>10</c:v>
                </c:pt>
                <c:pt idx="4">
                  <c:v>10</c:v>
                </c:pt>
                <c:pt idx="5">
                  <c:v>10</c:v>
                </c:pt>
                <c:pt idx="6">
                  <c:v>10</c:v>
                </c:pt>
                <c:pt idx="7">
                  <c:v>10</c:v>
                </c:pt>
                <c:pt idx="8">
                  <c:v>10</c:v>
                </c:pt>
                <c:pt idx="9">
                  <c:v>10</c:v>
                </c:pt>
                <c:pt idx="10">
                  <c:v>10</c:v>
                </c:pt>
                <c:pt idx="11">
                  <c:v>10</c:v>
                </c:pt>
                <c:pt idx="12">
                  <c:v>10</c:v>
                </c:pt>
              </c:numCache>
            </c:numRef>
          </c:val>
          <c:extLst>
            <c:ext xmlns:c16="http://schemas.microsoft.com/office/drawing/2014/chart" uri="{C3380CC4-5D6E-409C-BE32-E72D297353CC}">
              <c16:uniqueId val="{00000001-E539-4B87-94EE-E771E82DEF2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'A5-PA-012'!$D$25</c:f>
              <c:strCache>
                <c:ptCount val="1"/>
                <c:pt idx="0">
                  <c:v>Meta - Rango</c:v>
                </c:pt>
              </c:strCache>
            </c:strRef>
          </c:tx>
          <c:spPr>
            <a:ln w="38100">
              <a:solidFill>
                <a:srgbClr val="FFD320"/>
              </a:solidFill>
              <a:prstDash val="solid"/>
            </a:ln>
          </c:spPr>
          <c:marker>
            <c:symbol val="none"/>
          </c:marker>
          <c:cat>
            <c:strRef>
              <c:f>'A5-PA-012'!$A$26:$A$38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'A5-PA-012'!$D$26:$D$38</c:f>
              <c:numCache>
                <c:formatCode>_-* #,##0.0_-;\-* #,##0.0_-;_-* "-"??_-;_-@_-</c:formatCode>
                <c:ptCount val="13"/>
                <c:pt idx="0">
                  <c:v>9.8000000000000007</c:v>
                </c:pt>
                <c:pt idx="1">
                  <c:v>9.8000000000000007</c:v>
                </c:pt>
                <c:pt idx="2">
                  <c:v>9.8000000000000007</c:v>
                </c:pt>
                <c:pt idx="3">
                  <c:v>9.8000000000000007</c:v>
                </c:pt>
                <c:pt idx="4">
                  <c:v>9.8000000000000007</c:v>
                </c:pt>
                <c:pt idx="5">
                  <c:v>9.8000000000000007</c:v>
                </c:pt>
                <c:pt idx="6">
                  <c:v>9.8000000000000007</c:v>
                </c:pt>
                <c:pt idx="7">
                  <c:v>9.8000000000000007</c:v>
                </c:pt>
                <c:pt idx="8">
                  <c:v>9.8000000000000007</c:v>
                </c:pt>
                <c:pt idx="9">
                  <c:v>9.8000000000000007</c:v>
                </c:pt>
                <c:pt idx="10">
                  <c:v>9.8000000000000007</c:v>
                </c:pt>
                <c:pt idx="11">
                  <c:v>9.8000000000000007</c:v>
                </c:pt>
                <c:pt idx="12">
                  <c:v>9.8000000000000007</c:v>
                </c:pt>
              </c:numCache>
            </c:numRef>
          </c:val>
          <c:smooth val="0"/>
          <c:extLst>
            <c:ext xmlns:c16="http://schemas.microsoft.com/office/drawing/2014/chart" uri="{C3380CC4-5D6E-409C-BE32-E72D297353CC}">
              <c16:uniqueId val="{00000002-E539-4B87-94EE-E771E82DEF2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'E2-PA-001'!$B$25</c:f>
              <c:strCache>
                <c:ptCount val="1"/>
                <c:pt idx="0">
                  <c:v>Datos</c:v>
                </c:pt>
              </c:strCache>
            </c:strRef>
          </c:tx>
          <c:spPr>
            <a:solidFill>
              <a:srgbClr val="004586"/>
            </a:solidFill>
            <a:ln w="25400">
              <a:noFill/>
            </a:ln>
          </c:spPr>
          <c:invertIfNegative val="0"/>
          <c:cat>
            <c:strRef>
              <c:f>'E2-PA-001'!$A$26:$A$38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360-4254-B048-6C3C66F7CCEC}"/>
            </c:ext>
          </c:extLst>
        </c:ser>
        <c:ser>
          <c:idx val="1"/>
          <c:order val="1"/>
          <c:tx>
            <c:strRef>
              <c:f>'E2-PA-001'!$C$25</c:f>
              <c:strCache>
                <c:ptCount val="1"/>
                <c:pt idx="0">
                  <c:v>Meta Vigencia</c:v>
                </c:pt>
              </c:strCache>
            </c:strRef>
          </c:tx>
          <c:spPr>
            <a:solidFill>
              <a:srgbClr val="FF420E"/>
            </a:solidFill>
            <a:ln w="25400">
              <a:noFill/>
            </a:ln>
          </c:spPr>
          <c:invertIfNegative val="0"/>
          <c:cat>
            <c:strRef>
              <c:f>'E2-PA-001'!$A$26:$A$38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'E2-PA-001'!$C$26:$C$38</c:f>
              <c:numCache>
                <c:formatCode>_-* #,##0.0_-;\-* #,##0.0_-;_-* "-"??_-;_-@_-</c:formatCode>
                <c:ptCount val="13"/>
                <c:pt idx="0">
                  <c:v>16</c:v>
                </c:pt>
                <c:pt idx="1">
                  <c:v>16</c:v>
                </c:pt>
                <c:pt idx="2">
                  <c:v>16</c:v>
                </c:pt>
                <c:pt idx="3">
                  <c:v>16</c:v>
                </c:pt>
                <c:pt idx="4">
                  <c:v>16</c:v>
                </c:pt>
                <c:pt idx="5">
                  <c:v>16</c:v>
                </c:pt>
                <c:pt idx="6">
                  <c:v>16</c:v>
                </c:pt>
                <c:pt idx="7">
                  <c:v>16</c:v>
                </c:pt>
                <c:pt idx="8">
                  <c:v>16</c:v>
                </c:pt>
                <c:pt idx="9">
                  <c:v>16</c:v>
                </c:pt>
                <c:pt idx="10">
                  <c:v>16</c:v>
                </c:pt>
                <c:pt idx="11">
                  <c:v>16</c:v>
                </c:pt>
                <c:pt idx="12">
                  <c:v>16</c:v>
                </c:pt>
              </c:numCache>
            </c:numRef>
          </c:val>
          <c:extLst>
            <c:ext xmlns:c16="http://schemas.microsoft.com/office/drawing/2014/chart" uri="{C3380CC4-5D6E-409C-BE32-E72D297353CC}">
              <c16:uniqueId val="{00000001-A360-4254-B048-6C3C66F7CCE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'E2-PA-001'!$D$25</c:f>
              <c:strCache>
                <c:ptCount val="1"/>
                <c:pt idx="0">
                  <c:v>Meta - Rango</c:v>
                </c:pt>
              </c:strCache>
            </c:strRef>
          </c:tx>
          <c:spPr>
            <a:ln w="38100">
              <a:solidFill>
                <a:srgbClr val="FFD320"/>
              </a:solidFill>
              <a:prstDash val="solid"/>
            </a:ln>
          </c:spPr>
          <c:marker>
            <c:symbol val="none"/>
          </c:marker>
          <c:cat>
            <c:strRef>
              <c:f>'E2-PA-001'!$A$26:$A$38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'E2-PA-001'!$D$26:$D$38</c:f>
              <c:numCache>
                <c:formatCode>_-* #,##0.0_-;\-* #,##0.0_-;_-* "-"??_-;_-@_-</c:formatCode>
                <c:ptCount val="13"/>
                <c:pt idx="0">
                  <c:v>15.68</c:v>
                </c:pt>
                <c:pt idx="1">
                  <c:v>15.68</c:v>
                </c:pt>
                <c:pt idx="2">
                  <c:v>15.68</c:v>
                </c:pt>
                <c:pt idx="3">
                  <c:v>15.68</c:v>
                </c:pt>
                <c:pt idx="4">
                  <c:v>15.68</c:v>
                </c:pt>
                <c:pt idx="5">
                  <c:v>15.68</c:v>
                </c:pt>
                <c:pt idx="6">
                  <c:v>15.68</c:v>
                </c:pt>
                <c:pt idx="7">
                  <c:v>15.68</c:v>
                </c:pt>
                <c:pt idx="8">
                  <c:v>15.68</c:v>
                </c:pt>
                <c:pt idx="9">
                  <c:v>15.68</c:v>
                </c:pt>
                <c:pt idx="10">
                  <c:v>15.68</c:v>
                </c:pt>
                <c:pt idx="11">
                  <c:v>15.68</c:v>
                </c:pt>
                <c:pt idx="12">
                  <c:v>15.68</c:v>
                </c:pt>
              </c:numCache>
            </c:numRef>
          </c:val>
          <c:smooth val="0"/>
          <c:extLst>
            <c:ext xmlns:c16="http://schemas.microsoft.com/office/drawing/2014/chart" uri="{C3380CC4-5D6E-409C-BE32-E72D297353CC}">
              <c16:uniqueId val="{00000002-A360-4254-B048-6C3C66F7CCE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'E5-PA-001'!$B$25</c:f>
              <c:strCache>
                <c:ptCount val="1"/>
                <c:pt idx="0">
                  <c:v>Datos</c:v>
                </c:pt>
              </c:strCache>
            </c:strRef>
          </c:tx>
          <c:spPr>
            <a:solidFill>
              <a:srgbClr val="004586"/>
            </a:solidFill>
            <a:ln w="25400">
              <a:noFill/>
            </a:ln>
          </c:spPr>
          <c:invertIfNegative val="0"/>
          <c:cat>
            <c:strRef>
              <c:f>'E5-PA-001'!$A$26:$A$38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2FC-42DD-86A1-0D76CD2F8E87}"/>
            </c:ext>
          </c:extLst>
        </c:ser>
        <c:ser>
          <c:idx val="1"/>
          <c:order val="1"/>
          <c:tx>
            <c:strRef>
              <c:f>'E5-PA-001'!$C$25</c:f>
              <c:strCache>
                <c:ptCount val="1"/>
                <c:pt idx="0">
                  <c:v>Meta Vigencia</c:v>
                </c:pt>
              </c:strCache>
            </c:strRef>
          </c:tx>
          <c:spPr>
            <a:solidFill>
              <a:srgbClr val="FF420E"/>
            </a:solidFill>
            <a:ln w="25400">
              <a:noFill/>
            </a:ln>
          </c:spPr>
          <c:invertIfNegative val="0"/>
          <c:cat>
            <c:strRef>
              <c:f>'E5-PA-001'!$A$26:$A$38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'E5-PA-001'!$C$26:$C$38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2FC-42DD-86A1-0D76CD2F8E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'E5-PA-001'!$D$25</c:f>
              <c:strCache>
                <c:ptCount val="1"/>
                <c:pt idx="0">
                  <c:v>Meta - Rango</c:v>
                </c:pt>
              </c:strCache>
            </c:strRef>
          </c:tx>
          <c:spPr>
            <a:ln w="38100">
              <a:solidFill>
                <a:srgbClr val="FFD320"/>
              </a:solidFill>
              <a:prstDash val="solid"/>
            </a:ln>
          </c:spPr>
          <c:marker>
            <c:symbol val="none"/>
          </c:marker>
          <c:cat>
            <c:strRef>
              <c:f>'E5-PA-001'!$A$26:$A$38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'E5-PA-001'!$D$26:$D$38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12FC-42DD-86A1-0D76CD2F8E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'E5-PA-002'!$B$25</c:f>
              <c:strCache>
                <c:ptCount val="1"/>
                <c:pt idx="0">
                  <c:v>Datos</c:v>
                </c:pt>
              </c:strCache>
            </c:strRef>
          </c:tx>
          <c:spPr>
            <a:solidFill>
              <a:srgbClr val="004586"/>
            </a:solidFill>
            <a:ln w="25400">
              <a:noFill/>
            </a:ln>
          </c:spPr>
          <c:invertIfNegative val="0"/>
          <c:cat>
            <c:strRef>
              <c:f>'E5-PA-002'!$A$26:$A$38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A8A-4714-8023-E212E92DD1D9}"/>
            </c:ext>
          </c:extLst>
        </c:ser>
        <c:ser>
          <c:idx val="1"/>
          <c:order val="1"/>
          <c:tx>
            <c:strRef>
              <c:f>'E5-PA-002'!$C$25</c:f>
              <c:strCache>
                <c:ptCount val="1"/>
                <c:pt idx="0">
                  <c:v>Meta Vigencia</c:v>
                </c:pt>
              </c:strCache>
            </c:strRef>
          </c:tx>
          <c:spPr>
            <a:solidFill>
              <a:srgbClr val="FF420E"/>
            </a:solidFill>
            <a:ln w="25400">
              <a:noFill/>
            </a:ln>
          </c:spPr>
          <c:invertIfNegative val="0"/>
          <c:cat>
            <c:strRef>
              <c:f>'E5-PA-002'!$A$26:$A$38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'E5-PA-002'!$C$26:$C$38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3A8A-4714-8023-E212E92DD1D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'E5-PA-002'!$D$25</c:f>
              <c:strCache>
                <c:ptCount val="1"/>
                <c:pt idx="0">
                  <c:v>Meta - Rango</c:v>
                </c:pt>
              </c:strCache>
            </c:strRef>
          </c:tx>
          <c:spPr>
            <a:ln w="38100">
              <a:solidFill>
                <a:srgbClr val="FFD320"/>
              </a:solidFill>
              <a:prstDash val="solid"/>
            </a:ln>
          </c:spPr>
          <c:marker>
            <c:symbol val="none"/>
          </c:marker>
          <c:cat>
            <c:strRef>
              <c:f>'E5-PA-002'!$A$26:$A$38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'E5-PA-002'!$D$26:$D$38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3A8A-4714-8023-E212E92DD1D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'E6-PA-002'!$B$25</c:f>
              <c:strCache>
                <c:ptCount val="1"/>
                <c:pt idx="0">
                  <c:v>Datos</c:v>
                </c:pt>
              </c:strCache>
            </c:strRef>
          </c:tx>
          <c:spPr>
            <a:solidFill>
              <a:srgbClr val="004586"/>
            </a:solidFill>
            <a:ln w="25400">
              <a:noFill/>
            </a:ln>
          </c:spPr>
          <c:invertIfNegative val="0"/>
          <c:cat>
            <c:strRef>
              <c:f>'E6-PA-002'!$A$26:$A$38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CA7-43BA-A16A-407457153F9F}"/>
            </c:ext>
          </c:extLst>
        </c:ser>
        <c:ser>
          <c:idx val="1"/>
          <c:order val="1"/>
          <c:tx>
            <c:strRef>
              <c:f>'E6-PA-002'!$C$25</c:f>
              <c:strCache>
                <c:ptCount val="1"/>
                <c:pt idx="0">
                  <c:v>Meta Vigencia</c:v>
                </c:pt>
              </c:strCache>
            </c:strRef>
          </c:tx>
          <c:spPr>
            <a:solidFill>
              <a:srgbClr val="FF420E"/>
            </a:solidFill>
            <a:ln w="25400">
              <a:noFill/>
            </a:ln>
          </c:spPr>
          <c:invertIfNegative val="0"/>
          <c:cat>
            <c:strRef>
              <c:f>'E6-PA-002'!$A$26:$A$38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'E6-PA-002'!$C$26:$C$38</c:f>
              <c:numCache>
                <c:formatCode>_-* #,##0.0_-;\-* #,##0.0_-;_-* "-"??_-;_-@_-</c:formatCode>
                <c:ptCount val="13"/>
                <c:pt idx="0">
                  <c:v>15</c:v>
                </c:pt>
                <c:pt idx="1">
                  <c:v>15</c:v>
                </c:pt>
                <c:pt idx="2">
                  <c:v>15</c:v>
                </c:pt>
                <c:pt idx="3">
                  <c:v>15</c:v>
                </c:pt>
                <c:pt idx="4">
                  <c:v>15</c:v>
                </c:pt>
                <c:pt idx="5">
                  <c:v>15</c:v>
                </c:pt>
                <c:pt idx="6">
                  <c:v>15</c:v>
                </c:pt>
                <c:pt idx="7">
                  <c:v>15</c:v>
                </c:pt>
                <c:pt idx="8">
                  <c:v>15</c:v>
                </c:pt>
                <c:pt idx="9">
                  <c:v>15</c:v>
                </c:pt>
                <c:pt idx="10">
                  <c:v>15</c:v>
                </c:pt>
                <c:pt idx="11">
                  <c:v>15</c:v>
                </c:pt>
                <c:pt idx="12">
                  <c:v>15</c:v>
                </c:pt>
              </c:numCache>
            </c:numRef>
          </c:val>
          <c:extLst>
            <c:ext xmlns:c16="http://schemas.microsoft.com/office/drawing/2014/chart" uri="{C3380CC4-5D6E-409C-BE32-E72D297353CC}">
              <c16:uniqueId val="{00000001-FCA7-43BA-A16A-407457153F9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'E6-PA-002'!$D$25</c:f>
              <c:strCache>
                <c:ptCount val="1"/>
                <c:pt idx="0">
                  <c:v>Meta - Rango</c:v>
                </c:pt>
              </c:strCache>
            </c:strRef>
          </c:tx>
          <c:spPr>
            <a:ln w="38100">
              <a:solidFill>
                <a:srgbClr val="FFD320"/>
              </a:solidFill>
              <a:prstDash val="solid"/>
            </a:ln>
          </c:spPr>
          <c:marker>
            <c:symbol val="none"/>
          </c:marker>
          <c:cat>
            <c:strRef>
              <c:f>'E6-PA-002'!$A$26:$A$38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'E6-PA-002'!$D$26:$D$38</c:f>
              <c:numCache>
                <c:formatCode>_-* #,##0.0_-;\-* #,##0.0_-;_-* "-"??_-;_-@_-</c:formatCode>
                <c:ptCount val="13"/>
                <c:pt idx="0">
                  <c:v>14.7</c:v>
                </c:pt>
                <c:pt idx="1">
                  <c:v>14.7</c:v>
                </c:pt>
                <c:pt idx="2">
                  <c:v>14.7</c:v>
                </c:pt>
                <c:pt idx="3">
                  <c:v>14.7</c:v>
                </c:pt>
                <c:pt idx="4">
                  <c:v>14.7</c:v>
                </c:pt>
                <c:pt idx="5">
                  <c:v>14.7</c:v>
                </c:pt>
                <c:pt idx="6">
                  <c:v>14.7</c:v>
                </c:pt>
                <c:pt idx="7">
                  <c:v>14.7</c:v>
                </c:pt>
                <c:pt idx="8">
                  <c:v>14.7</c:v>
                </c:pt>
                <c:pt idx="9">
                  <c:v>14.7</c:v>
                </c:pt>
                <c:pt idx="10">
                  <c:v>14.7</c:v>
                </c:pt>
                <c:pt idx="11">
                  <c:v>14.7</c:v>
                </c:pt>
                <c:pt idx="12">
                  <c:v>14.7</c:v>
                </c:pt>
              </c:numCache>
            </c:numRef>
          </c:val>
          <c:smooth val="0"/>
          <c:extLst>
            <c:ext xmlns:c16="http://schemas.microsoft.com/office/drawing/2014/chart" uri="{C3380CC4-5D6E-409C-BE32-E72D297353CC}">
              <c16:uniqueId val="{00000002-FCA7-43BA-A16A-407457153F9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 val="autoZero"/>
        <c:auto val="1"/>
        <c:lblAlgn val="ctr"/>
        <c:lblOffset val="100"/>
        <c:tickLblSkip val="1"/>
        <c:tickMarkSkip val="1"/>
        <c:noMultiLvlLbl val="0"/>
      </c:catAx>
      <c:valAx>
        <c:axId val="198533920"/>
        <c:scaling>
          <c:orientation val="minMax"/>
          <c:max val="14"/>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'E5-PA-003'!$B$25</c:f>
              <c:strCache>
                <c:ptCount val="1"/>
                <c:pt idx="0">
                  <c:v>Datos</c:v>
                </c:pt>
              </c:strCache>
            </c:strRef>
          </c:tx>
          <c:spPr>
            <a:solidFill>
              <a:srgbClr val="004586"/>
            </a:solidFill>
            <a:ln w="25400">
              <a:noFill/>
            </a:ln>
          </c:spPr>
          <c:invertIfNegative val="0"/>
          <c:cat>
            <c:strRef>
              <c:f>'E5-PA-003'!$A$26:$A$38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B64-40E4-97E3-FF37439F0FEE}"/>
            </c:ext>
          </c:extLst>
        </c:ser>
        <c:ser>
          <c:idx val="1"/>
          <c:order val="1"/>
          <c:tx>
            <c:strRef>
              <c:f>'E5-PA-003'!$C$25</c:f>
              <c:strCache>
                <c:ptCount val="1"/>
                <c:pt idx="0">
                  <c:v>Meta Vigencia</c:v>
                </c:pt>
              </c:strCache>
            </c:strRef>
          </c:tx>
          <c:spPr>
            <a:solidFill>
              <a:srgbClr val="FF420E"/>
            </a:solidFill>
            <a:ln w="25400">
              <a:noFill/>
            </a:ln>
          </c:spPr>
          <c:invertIfNegative val="0"/>
          <c:cat>
            <c:strRef>
              <c:f>'E5-PA-003'!$A$26:$A$38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'E5-PA-003'!$C$26:$C$38</c:f>
              <c:numCache>
                <c:formatCode>_-* #,##0.0_-;\-* #,##0.0_-;_-* "-"??_-;_-@_-</c:formatCode>
                <c:ptCount val="13"/>
                <c:pt idx="0">
                  <c:v>11</c:v>
                </c:pt>
                <c:pt idx="1">
                  <c:v>11</c:v>
                </c:pt>
                <c:pt idx="2">
                  <c:v>11</c:v>
                </c:pt>
                <c:pt idx="3">
                  <c:v>11</c:v>
                </c:pt>
                <c:pt idx="4">
                  <c:v>11</c:v>
                </c:pt>
                <c:pt idx="5">
                  <c:v>11</c:v>
                </c:pt>
                <c:pt idx="6">
                  <c:v>11</c:v>
                </c:pt>
                <c:pt idx="7">
                  <c:v>11</c:v>
                </c:pt>
                <c:pt idx="8">
                  <c:v>11</c:v>
                </c:pt>
                <c:pt idx="9">
                  <c:v>11</c:v>
                </c:pt>
                <c:pt idx="10">
                  <c:v>11</c:v>
                </c:pt>
                <c:pt idx="11">
                  <c:v>11</c:v>
                </c:pt>
                <c:pt idx="12">
                  <c:v>11</c:v>
                </c:pt>
              </c:numCache>
            </c:numRef>
          </c:val>
          <c:extLst>
            <c:ext xmlns:c16="http://schemas.microsoft.com/office/drawing/2014/chart" uri="{C3380CC4-5D6E-409C-BE32-E72D297353CC}">
              <c16:uniqueId val="{00000001-5B64-40E4-97E3-FF37439F0F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'E5-PA-003'!$D$25</c:f>
              <c:strCache>
                <c:ptCount val="1"/>
                <c:pt idx="0">
                  <c:v>Meta - Rango</c:v>
                </c:pt>
              </c:strCache>
            </c:strRef>
          </c:tx>
          <c:spPr>
            <a:ln w="38100">
              <a:solidFill>
                <a:srgbClr val="FFD320"/>
              </a:solidFill>
              <a:prstDash val="solid"/>
            </a:ln>
          </c:spPr>
          <c:marker>
            <c:symbol val="none"/>
          </c:marker>
          <c:cat>
            <c:strRef>
              <c:f>'E5-PA-003'!$A$26:$A$38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'E5-PA-003'!$D$26:$D$38</c:f>
              <c:numCache>
                <c:formatCode>_-* #,##0.0_-;\-* #,##0.0_-;_-* "-"??_-;_-@_-</c:formatCode>
                <c:ptCount val="13"/>
                <c:pt idx="0">
                  <c:v>10.78</c:v>
                </c:pt>
                <c:pt idx="1">
                  <c:v>10.78</c:v>
                </c:pt>
                <c:pt idx="2">
                  <c:v>10.78</c:v>
                </c:pt>
                <c:pt idx="3">
                  <c:v>10.78</c:v>
                </c:pt>
                <c:pt idx="4">
                  <c:v>10.78</c:v>
                </c:pt>
                <c:pt idx="5">
                  <c:v>10.78</c:v>
                </c:pt>
                <c:pt idx="6">
                  <c:v>10.78</c:v>
                </c:pt>
                <c:pt idx="7">
                  <c:v>10.78</c:v>
                </c:pt>
                <c:pt idx="8">
                  <c:v>10.78</c:v>
                </c:pt>
                <c:pt idx="9">
                  <c:v>10.78</c:v>
                </c:pt>
                <c:pt idx="10">
                  <c:v>10.78</c:v>
                </c:pt>
                <c:pt idx="11">
                  <c:v>10.78</c:v>
                </c:pt>
                <c:pt idx="12">
                  <c:v>10.78</c:v>
                </c:pt>
              </c:numCache>
            </c:numRef>
          </c:val>
          <c:smooth val="0"/>
          <c:extLst>
            <c:ext xmlns:c16="http://schemas.microsoft.com/office/drawing/2014/chart" uri="{C3380CC4-5D6E-409C-BE32-E72D297353CC}">
              <c16:uniqueId val="{00000002-5B64-40E4-97E3-FF37439F0F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'E5-PA-004'!$B$25</c:f>
              <c:strCache>
                <c:ptCount val="1"/>
                <c:pt idx="0">
                  <c:v>Datos</c:v>
                </c:pt>
              </c:strCache>
            </c:strRef>
          </c:tx>
          <c:spPr>
            <a:solidFill>
              <a:srgbClr val="004586"/>
            </a:solidFill>
            <a:ln w="25400">
              <a:noFill/>
            </a:ln>
          </c:spPr>
          <c:invertIfNegative val="0"/>
          <c:cat>
            <c:strRef>
              <c:f>'E5-PA-004'!$A$26:$A$38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'E5-PA-004'!$B$26:$B$38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D5E-433D-8304-27AE6CC2D1A3}"/>
            </c:ext>
          </c:extLst>
        </c:ser>
        <c:ser>
          <c:idx val="1"/>
          <c:order val="1"/>
          <c:tx>
            <c:strRef>
              <c:f>'E5-PA-004'!$C$25</c:f>
              <c:strCache>
                <c:ptCount val="1"/>
                <c:pt idx="0">
                  <c:v>Meta Vigencia</c:v>
                </c:pt>
              </c:strCache>
            </c:strRef>
          </c:tx>
          <c:spPr>
            <a:solidFill>
              <a:srgbClr val="FF420E"/>
            </a:solidFill>
            <a:ln w="25400">
              <a:noFill/>
            </a:ln>
          </c:spPr>
          <c:invertIfNegative val="0"/>
          <c:cat>
            <c:strRef>
              <c:f>'E5-PA-004'!$A$26:$A$38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'E5-PA-004'!$C$26:$C$38</c:f>
              <c:numCache>
                <c:formatCode>_-* #,##0.0_-;\-* #,##0.0_-;_-* "-"??_-;_-@_-</c:formatCode>
                <c:ptCount val="13"/>
                <c:pt idx="0">
                  <c:v>2</c:v>
                </c:pt>
                <c:pt idx="1">
                  <c:v>2</c:v>
                </c:pt>
                <c:pt idx="2">
                  <c:v>2</c:v>
                </c:pt>
                <c:pt idx="3">
                  <c:v>2</c:v>
                </c:pt>
                <c:pt idx="4">
                  <c:v>2</c:v>
                </c:pt>
                <c:pt idx="5">
                  <c:v>2</c:v>
                </c:pt>
                <c:pt idx="6">
                  <c:v>2</c:v>
                </c:pt>
                <c:pt idx="7">
                  <c:v>2</c:v>
                </c:pt>
                <c:pt idx="8">
                  <c:v>2</c:v>
                </c:pt>
                <c:pt idx="9">
                  <c:v>2</c:v>
                </c:pt>
                <c:pt idx="10">
                  <c:v>2</c:v>
                </c:pt>
                <c:pt idx="11">
                  <c:v>2</c:v>
                </c:pt>
                <c:pt idx="12">
                  <c:v>2</c:v>
                </c:pt>
              </c:numCache>
            </c:numRef>
          </c:val>
          <c:extLst>
            <c:ext xmlns:c16="http://schemas.microsoft.com/office/drawing/2014/chart" uri="{C3380CC4-5D6E-409C-BE32-E72D297353CC}">
              <c16:uniqueId val="{00000001-0D5E-433D-8304-27AE6CC2D1A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'E5-PA-004'!$D$25</c:f>
              <c:strCache>
                <c:ptCount val="1"/>
                <c:pt idx="0">
                  <c:v>Meta - Rango</c:v>
                </c:pt>
              </c:strCache>
            </c:strRef>
          </c:tx>
          <c:spPr>
            <a:ln w="38100">
              <a:solidFill>
                <a:srgbClr val="FFD320"/>
              </a:solidFill>
              <a:prstDash val="solid"/>
            </a:ln>
          </c:spPr>
          <c:marker>
            <c:symbol val="none"/>
          </c:marker>
          <c:cat>
            <c:strRef>
              <c:f>'E5-PA-004'!$A$26:$A$38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'E5-PA-004'!$D$26:$D$38</c:f>
              <c:numCache>
                <c:formatCode>_-* #,##0.0_-;\-* #,##0.0_-;_-* "-"??_-;_-@_-</c:formatCode>
                <c:ptCount val="13"/>
                <c:pt idx="0">
                  <c:v>1.96</c:v>
                </c:pt>
                <c:pt idx="1">
                  <c:v>1.96</c:v>
                </c:pt>
                <c:pt idx="2">
                  <c:v>1.96</c:v>
                </c:pt>
                <c:pt idx="3">
                  <c:v>1.96</c:v>
                </c:pt>
                <c:pt idx="4">
                  <c:v>1.96</c:v>
                </c:pt>
                <c:pt idx="5">
                  <c:v>1.96</c:v>
                </c:pt>
                <c:pt idx="6">
                  <c:v>1.96</c:v>
                </c:pt>
                <c:pt idx="7">
                  <c:v>1.96</c:v>
                </c:pt>
                <c:pt idx="8">
                  <c:v>1.96</c:v>
                </c:pt>
                <c:pt idx="9">
                  <c:v>1.96</c:v>
                </c:pt>
                <c:pt idx="10">
                  <c:v>1.96</c:v>
                </c:pt>
                <c:pt idx="11">
                  <c:v>1.96</c:v>
                </c:pt>
                <c:pt idx="12">
                  <c:v>1.96</c:v>
                </c:pt>
              </c:numCache>
            </c:numRef>
          </c:val>
          <c:smooth val="0"/>
          <c:extLst>
            <c:ext xmlns:c16="http://schemas.microsoft.com/office/drawing/2014/chart" uri="{C3380CC4-5D6E-409C-BE32-E72D297353CC}">
              <c16:uniqueId val="{00000002-0D5E-433D-8304-27AE6CC2D1A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'E2-PA-002'!$B$25</c:f>
              <c:strCache>
                <c:ptCount val="1"/>
                <c:pt idx="0">
                  <c:v>Datos</c:v>
                </c:pt>
              </c:strCache>
            </c:strRef>
          </c:tx>
          <c:spPr>
            <a:solidFill>
              <a:srgbClr val="004586"/>
            </a:solidFill>
            <a:ln w="25400">
              <a:noFill/>
            </a:ln>
          </c:spPr>
          <c:invertIfNegative val="0"/>
          <c:cat>
            <c:strRef>
              <c:f>'E2-PA-002'!$A$26:$A$38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7DD-4E2C-8F58-4A4C530611C4}"/>
            </c:ext>
          </c:extLst>
        </c:ser>
        <c:ser>
          <c:idx val="1"/>
          <c:order val="1"/>
          <c:tx>
            <c:strRef>
              <c:f>'E2-PA-002'!$C$25</c:f>
              <c:strCache>
                <c:ptCount val="1"/>
                <c:pt idx="0">
                  <c:v>Meta Vigencia</c:v>
                </c:pt>
              </c:strCache>
            </c:strRef>
          </c:tx>
          <c:spPr>
            <a:solidFill>
              <a:srgbClr val="FF420E"/>
            </a:solidFill>
            <a:ln w="25400">
              <a:noFill/>
            </a:ln>
          </c:spPr>
          <c:invertIfNegative val="0"/>
          <c:cat>
            <c:strRef>
              <c:f>'E2-PA-002'!$A$26:$A$38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E7DD-4E2C-8F58-4A4C530611C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'E2-PA-002'!$D$25</c:f>
              <c:strCache>
                <c:ptCount val="1"/>
                <c:pt idx="0">
                  <c:v>Meta - Rango</c:v>
                </c:pt>
              </c:strCache>
            </c:strRef>
          </c:tx>
          <c:spPr>
            <a:ln w="38100">
              <a:solidFill>
                <a:srgbClr val="FFD320"/>
              </a:solidFill>
              <a:prstDash val="solid"/>
            </a:ln>
          </c:spPr>
          <c:marker>
            <c:symbol val="none"/>
          </c:marker>
          <c:cat>
            <c:strRef>
              <c:f>'E2-PA-002'!$A$26:$A$38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E7DD-4E2C-8F58-4A4C530611C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'E2-PA-003'!$B$25</c:f>
              <c:strCache>
                <c:ptCount val="1"/>
                <c:pt idx="0">
                  <c:v>Datos</c:v>
                </c:pt>
              </c:strCache>
            </c:strRef>
          </c:tx>
          <c:spPr>
            <a:solidFill>
              <a:srgbClr val="004586"/>
            </a:solidFill>
            <a:ln w="25400">
              <a:noFill/>
            </a:ln>
          </c:spPr>
          <c:invertIfNegative val="0"/>
          <c:cat>
            <c:strRef>
              <c:f>'E2-PA-003'!$A$26:$A$38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991-4670-8094-E5DC3D1A3A77}"/>
            </c:ext>
          </c:extLst>
        </c:ser>
        <c:ser>
          <c:idx val="1"/>
          <c:order val="1"/>
          <c:tx>
            <c:strRef>
              <c:f>'E2-PA-003'!$C$25</c:f>
              <c:strCache>
                <c:ptCount val="1"/>
                <c:pt idx="0">
                  <c:v>Meta Vigencia</c:v>
                </c:pt>
              </c:strCache>
            </c:strRef>
          </c:tx>
          <c:spPr>
            <a:solidFill>
              <a:srgbClr val="FF420E"/>
            </a:solidFill>
            <a:ln w="25400">
              <a:noFill/>
            </a:ln>
          </c:spPr>
          <c:invertIfNegative val="0"/>
          <c:cat>
            <c:strRef>
              <c:f>'E2-PA-003'!$A$26:$A$38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991-4670-8094-E5DC3D1A3A7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'E2-PA-003'!$D$25</c:f>
              <c:strCache>
                <c:ptCount val="1"/>
                <c:pt idx="0">
                  <c:v>Meta - Rango</c:v>
                </c:pt>
              </c:strCache>
            </c:strRef>
          </c:tx>
          <c:spPr>
            <a:ln w="38100">
              <a:solidFill>
                <a:srgbClr val="FFD320"/>
              </a:solidFill>
              <a:prstDash val="solid"/>
            </a:ln>
          </c:spPr>
          <c:marker>
            <c:symbol val="none"/>
          </c:marker>
          <c:cat>
            <c:strRef>
              <c:f>'E2-PA-003'!$A$26:$A$38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991-4670-8094-E5DC3D1A3A7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'E2-PA-004'!$B$25</c:f>
              <c:strCache>
                <c:ptCount val="1"/>
                <c:pt idx="0">
                  <c:v>Datos</c:v>
                </c:pt>
              </c:strCache>
            </c:strRef>
          </c:tx>
          <c:spPr>
            <a:solidFill>
              <a:srgbClr val="004586"/>
            </a:solidFill>
            <a:ln w="25400">
              <a:noFill/>
            </a:ln>
          </c:spPr>
          <c:invertIfNegative val="0"/>
          <c:cat>
            <c:strRef>
              <c:f>'E2-PA-004'!$A$26:$A$38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'E2-PA-004'!$B$26:$B$38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25E-421F-BCEA-ED4F60240144}"/>
            </c:ext>
          </c:extLst>
        </c:ser>
        <c:ser>
          <c:idx val="1"/>
          <c:order val="1"/>
          <c:tx>
            <c:strRef>
              <c:f>'E2-PA-004'!$C$25</c:f>
              <c:strCache>
                <c:ptCount val="1"/>
                <c:pt idx="0">
                  <c:v>Meta Vigencia</c:v>
                </c:pt>
              </c:strCache>
            </c:strRef>
          </c:tx>
          <c:spPr>
            <a:solidFill>
              <a:srgbClr val="FF420E"/>
            </a:solidFill>
            <a:ln w="25400">
              <a:noFill/>
            </a:ln>
          </c:spPr>
          <c:invertIfNegative val="0"/>
          <c:cat>
            <c:strRef>
              <c:f>'E2-PA-004'!$A$26:$A$38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'E2-PA-004'!$C$26:$C$38</c:f>
              <c:numCache>
                <c:formatCode>_-* #,##0.0_-;\-* #,##0.0_-;_-* "-"??_-;_-@_-</c:formatCode>
                <c:ptCount val="13"/>
                <c:pt idx="0">
                  <c:v>16</c:v>
                </c:pt>
                <c:pt idx="1">
                  <c:v>16</c:v>
                </c:pt>
                <c:pt idx="2">
                  <c:v>16</c:v>
                </c:pt>
                <c:pt idx="3">
                  <c:v>16</c:v>
                </c:pt>
                <c:pt idx="4">
                  <c:v>16</c:v>
                </c:pt>
                <c:pt idx="5">
                  <c:v>16</c:v>
                </c:pt>
                <c:pt idx="6">
                  <c:v>16</c:v>
                </c:pt>
                <c:pt idx="7">
                  <c:v>16</c:v>
                </c:pt>
                <c:pt idx="8">
                  <c:v>16</c:v>
                </c:pt>
                <c:pt idx="9">
                  <c:v>16</c:v>
                </c:pt>
                <c:pt idx="10">
                  <c:v>16</c:v>
                </c:pt>
                <c:pt idx="11">
                  <c:v>16</c:v>
                </c:pt>
                <c:pt idx="12">
                  <c:v>16</c:v>
                </c:pt>
              </c:numCache>
            </c:numRef>
          </c:val>
          <c:extLst>
            <c:ext xmlns:c16="http://schemas.microsoft.com/office/drawing/2014/chart" uri="{C3380CC4-5D6E-409C-BE32-E72D297353CC}">
              <c16:uniqueId val="{00000001-425E-421F-BCEA-ED4F6024014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'E2-PA-004'!$D$25</c:f>
              <c:strCache>
                <c:ptCount val="1"/>
                <c:pt idx="0">
                  <c:v>Meta - Rango</c:v>
                </c:pt>
              </c:strCache>
            </c:strRef>
          </c:tx>
          <c:spPr>
            <a:ln w="38100">
              <a:solidFill>
                <a:srgbClr val="FFD320"/>
              </a:solidFill>
              <a:prstDash val="solid"/>
            </a:ln>
          </c:spPr>
          <c:marker>
            <c:symbol val="none"/>
          </c:marker>
          <c:cat>
            <c:strRef>
              <c:f>'E2-PA-004'!$A$26:$A$38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'E2-PA-004'!$D$26:$D$38</c:f>
              <c:numCache>
                <c:formatCode>_-* #,##0.0_-;\-* #,##0.0_-;_-* "-"??_-;_-@_-</c:formatCode>
                <c:ptCount val="13"/>
                <c:pt idx="0">
                  <c:v>15.68</c:v>
                </c:pt>
                <c:pt idx="1">
                  <c:v>15.68</c:v>
                </c:pt>
                <c:pt idx="2">
                  <c:v>15.68</c:v>
                </c:pt>
                <c:pt idx="3">
                  <c:v>15.68</c:v>
                </c:pt>
                <c:pt idx="4">
                  <c:v>15.68</c:v>
                </c:pt>
                <c:pt idx="5">
                  <c:v>15.68</c:v>
                </c:pt>
                <c:pt idx="6">
                  <c:v>15.68</c:v>
                </c:pt>
                <c:pt idx="7">
                  <c:v>15.68</c:v>
                </c:pt>
                <c:pt idx="8">
                  <c:v>15.68</c:v>
                </c:pt>
                <c:pt idx="9">
                  <c:v>15.68</c:v>
                </c:pt>
                <c:pt idx="10">
                  <c:v>15.68</c:v>
                </c:pt>
                <c:pt idx="11">
                  <c:v>15.68</c:v>
                </c:pt>
                <c:pt idx="12">
                  <c:v>15.68</c:v>
                </c:pt>
              </c:numCache>
            </c:numRef>
          </c:val>
          <c:smooth val="0"/>
          <c:extLst>
            <c:ext xmlns:c16="http://schemas.microsoft.com/office/drawing/2014/chart" uri="{C3380CC4-5D6E-409C-BE32-E72D297353CC}">
              <c16:uniqueId val="{00000002-425E-421F-BCEA-ED4F6024014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'E4-PA-001'!$B$25</c:f>
              <c:strCache>
                <c:ptCount val="1"/>
                <c:pt idx="0">
                  <c:v>Datos</c:v>
                </c:pt>
              </c:strCache>
            </c:strRef>
          </c:tx>
          <c:spPr>
            <a:solidFill>
              <a:srgbClr val="004586"/>
            </a:solidFill>
            <a:ln w="25400">
              <a:noFill/>
            </a:ln>
          </c:spPr>
          <c:invertIfNegative val="0"/>
          <c:cat>
            <c:strRef>
              <c:f>'E4-PA-001'!$A$26:$A$38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3A5-4EB2-8AD1-48A2D39E06DF}"/>
            </c:ext>
          </c:extLst>
        </c:ser>
        <c:ser>
          <c:idx val="1"/>
          <c:order val="1"/>
          <c:tx>
            <c:strRef>
              <c:f>'E4-PA-001'!$C$25</c:f>
              <c:strCache>
                <c:ptCount val="1"/>
                <c:pt idx="0">
                  <c:v>Meta Vigencia</c:v>
                </c:pt>
              </c:strCache>
            </c:strRef>
          </c:tx>
          <c:spPr>
            <a:solidFill>
              <a:srgbClr val="FF420E"/>
            </a:solidFill>
            <a:ln w="25400">
              <a:noFill/>
            </a:ln>
          </c:spPr>
          <c:invertIfNegative val="0"/>
          <c:cat>
            <c:strRef>
              <c:f>'E4-PA-001'!$A$26:$A$38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'E4-PA-001'!$C$26:$C$38</c:f>
              <c:numCache>
                <c:formatCode>_-* #,##0.0_-;\-* #,##0.0_-;_-* "-"??_-;_-@_-</c:formatCode>
                <c:ptCount val="13"/>
                <c:pt idx="0">
                  <c:v>46</c:v>
                </c:pt>
                <c:pt idx="1">
                  <c:v>46</c:v>
                </c:pt>
                <c:pt idx="2">
                  <c:v>46</c:v>
                </c:pt>
                <c:pt idx="3">
                  <c:v>46</c:v>
                </c:pt>
                <c:pt idx="4">
                  <c:v>46</c:v>
                </c:pt>
                <c:pt idx="5">
                  <c:v>46</c:v>
                </c:pt>
                <c:pt idx="6">
                  <c:v>46</c:v>
                </c:pt>
                <c:pt idx="7">
                  <c:v>46</c:v>
                </c:pt>
                <c:pt idx="8">
                  <c:v>46</c:v>
                </c:pt>
                <c:pt idx="9">
                  <c:v>46</c:v>
                </c:pt>
                <c:pt idx="10">
                  <c:v>46</c:v>
                </c:pt>
                <c:pt idx="11">
                  <c:v>46</c:v>
                </c:pt>
                <c:pt idx="12">
                  <c:v>46</c:v>
                </c:pt>
              </c:numCache>
            </c:numRef>
          </c:val>
          <c:extLst>
            <c:ext xmlns:c16="http://schemas.microsoft.com/office/drawing/2014/chart" uri="{C3380CC4-5D6E-409C-BE32-E72D297353CC}">
              <c16:uniqueId val="{00000001-83A5-4EB2-8AD1-48A2D39E06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'E4-PA-001'!$D$25</c:f>
              <c:strCache>
                <c:ptCount val="1"/>
                <c:pt idx="0">
                  <c:v>Meta - Rango</c:v>
                </c:pt>
              </c:strCache>
            </c:strRef>
          </c:tx>
          <c:spPr>
            <a:ln w="38100">
              <a:solidFill>
                <a:srgbClr val="FFD320"/>
              </a:solidFill>
              <a:prstDash val="solid"/>
            </a:ln>
          </c:spPr>
          <c:marker>
            <c:symbol val="none"/>
          </c:marker>
          <c:cat>
            <c:strRef>
              <c:f>'E4-PA-001'!$A$26:$A$38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'E4-PA-001'!$D$26:$D$38</c:f>
              <c:numCache>
                <c:formatCode>_-* #,##0.0_-;\-* #,##0.0_-;_-* "-"??_-;_-@_-</c:formatCode>
                <c:ptCount val="13"/>
                <c:pt idx="0">
                  <c:v>45.08</c:v>
                </c:pt>
                <c:pt idx="1">
                  <c:v>45.08</c:v>
                </c:pt>
                <c:pt idx="2">
                  <c:v>45.08</c:v>
                </c:pt>
                <c:pt idx="3">
                  <c:v>45.08</c:v>
                </c:pt>
                <c:pt idx="4">
                  <c:v>45.08</c:v>
                </c:pt>
                <c:pt idx="5">
                  <c:v>45.08</c:v>
                </c:pt>
                <c:pt idx="6">
                  <c:v>45.08</c:v>
                </c:pt>
                <c:pt idx="7">
                  <c:v>45.08</c:v>
                </c:pt>
                <c:pt idx="8">
                  <c:v>45.08</c:v>
                </c:pt>
                <c:pt idx="9">
                  <c:v>45.08</c:v>
                </c:pt>
                <c:pt idx="10">
                  <c:v>45.08</c:v>
                </c:pt>
                <c:pt idx="11">
                  <c:v>45.08</c:v>
                </c:pt>
                <c:pt idx="12">
                  <c:v>45.08</c:v>
                </c:pt>
              </c:numCache>
            </c:numRef>
          </c:val>
          <c:smooth val="0"/>
          <c:extLst>
            <c:ext xmlns:c16="http://schemas.microsoft.com/office/drawing/2014/chart" uri="{C3380CC4-5D6E-409C-BE32-E72D297353CC}">
              <c16:uniqueId val="{00000002-83A5-4EB2-8AD1-48A2D39E06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'E4-PA-002'!$B$25</c:f>
              <c:strCache>
                <c:ptCount val="1"/>
                <c:pt idx="0">
                  <c:v>Datos</c:v>
                </c:pt>
              </c:strCache>
            </c:strRef>
          </c:tx>
          <c:spPr>
            <a:solidFill>
              <a:srgbClr val="004586"/>
            </a:solidFill>
            <a:ln w="25400">
              <a:noFill/>
            </a:ln>
          </c:spPr>
          <c:invertIfNegative val="0"/>
          <c:cat>
            <c:strRef>
              <c:f>'E4-PA-002'!$A$26:$A$38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E8A-43DA-8D9E-3FE31625E01F}"/>
            </c:ext>
          </c:extLst>
        </c:ser>
        <c:ser>
          <c:idx val="1"/>
          <c:order val="1"/>
          <c:tx>
            <c:strRef>
              <c:f>'E4-PA-002'!$C$25</c:f>
              <c:strCache>
                <c:ptCount val="1"/>
                <c:pt idx="0">
                  <c:v>Meta Vigencia</c:v>
                </c:pt>
              </c:strCache>
            </c:strRef>
          </c:tx>
          <c:spPr>
            <a:solidFill>
              <a:srgbClr val="FF420E"/>
            </a:solidFill>
            <a:ln w="25400">
              <a:noFill/>
            </a:ln>
          </c:spPr>
          <c:invertIfNegative val="0"/>
          <c:cat>
            <c:strRef>
              <c:f>'E4-PA-002'!$A$26:$A$38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'E4-PA-002'!$C$26:$C$38</c:f>
              <c:numCache>
                <c:formatCode>_-* #,##0.0_-;\-* #,##0.0_-;_-* "-"??_-;_-@_-</c:formatCode>
                <c:ptCount val="13"/>
                <c:pt idx="0">
                  <c:v>40</c:v>
                </c:pt>
                <c:pt idx="1">
                  <c:v>40</c:v>
                </c:pt>
                <c:pt idx="2">
                  <c:v>40</c:v>
                </c:pt>
                <c:pt idx="3">
                  <c:v>40</c:v>
                </c:pt>
                <c:pt idx="4">
                  <c:v>40</c:v>
                </c:pt>
                <c:pt idx="5">
                  <c:v>40</c:v>
                </c:pt>
                <c:pt idx="6">
                  <c:v>40</c:v>
                </c:pt>
                <c:pt idx="7">
                  <c:v>40</c:v>
                </c:pt>
                <c:pt idx="8">
                  <c:v>40</c:v>
                </c:pt>
                <c:pt idx="9">
                  <c:v>40</c:v>
                </c:pt>
                <c:pt idx="10">
                  <c:v>40</c:v>
                </c:pt>
                <c:pt idx="11">
                  <c:v>40</c:v>
                </c:pt>
                <c:pt idx="12">
                  <c:v>40</c:v>
                </c:pt>
              </c:numCache>
            </c:numRef>
          </c:val>
          <c:extLst>
            <c:ext xmlns:c16="http://schemas.microsoft.com/office/drawing/2014/chart" uri="{C3380CC4-5D6E-409C-BE32-E72D297353CC}">
              <c16:uniqueId val="{00000001-7E8A-43DA-8D9E-3FE31625E01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'E4-PA-002'!$D$25</c:f>
              <c:strCache>
                <c:ptCount val="1"/>
                <c:pt idx="0">
                  <c:v>Meta - Rango</c:v>
                </c:pt>
              </c:strCache>
            </c:strRef>
          </c:tx>
          <c:spPr>
            <a:ln w="38100">
              <a:solidFill>
                <a:srgbClr val="FFD320"/>
              </a:solidFill>
              <a:prstDash val="solid"/>
            </a:ln>
          </c:spPr>
          <c:marker>
            <c:symbol val="none"/>
          </c:marker>
          <c:cat>
            <c:strRef>
              <c:f>'E4-PA-002'!$A$26:$A$38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'E4-PA-002'!$D$26:$D$38</c:f>
              <c:numCache>
                <c:formatCode>_-* #,##0.0_-;\-* #,##0.0_-;_-* "-"??_-;_-@_-</c:formatCode>
                <c:ptCount val="13"/>
                <c:pt idx="0">
                  <c:v>39.200000000000003</c:v>
                </c:pt>
                <c:pt idx="1">
                  <c:v>39.200000000000003</c:v>
                </c:pt>
                <c:pt idx="2">
                  <c:v>39.200000000000003</c:v>
                </c:pt>
                <c:pt idx="3">
                  <c:v>39.200000000000003</c:v>
                </c:pt>
                <c:pt idx="4">
                  <c:v>39.200000000000003</c:v>
                </c:pt>
                <c:pt idx="5">
                  <c:v>39.200000000000003</c:v>
                </c:pt>
                <c:pt idx="6">
                  <c:v>39.200000000000003</c:v>
                </c:pt>
                <c:pt idx="7">
                  <c:v>39.200000000000003</c:v>
                </c:pt>
                <c:pt idx="8">
                  <c:v>39.200000000000003</c:v>
                </c:pt>
                <c:pt idx="9">
                  <c:v>39.200000000000003</c:v>
                </c:pt>
                <c:pt idx="10">
                  <c:v>39.200000000000003</c:v>
                </c:pt>
                <c:pt idx="11">
                  <c:v>39.200000000000003</c:v>
                </c:pt>
                <c:pt idx="12">
                  <c:v>39.200000000000003</c:v>
                </c:pt>
              </c:numCache>
            </c:numRef>
          </c:val>
          <c:smooth val="0"/>
          <c:extLst>
            <c:ext xmlns:c16="http://schemas.microsoft.com/office/drawing/2014/chart" uri="{C3380CC4-5D6E-409C-BE32-E72D297353CC}">
              <c16:uniqueId val="{00000002-7E8A-43DA-8D9E-3FE31625E01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'E4-PA-003'!$B$25</c:f>
              <c:strCache>
                <c:ptCount val="1"/>
                <c:pt idx="0">
                  <c:v>Datos</c:v>
                </c:pt>
              </c:strCache>
            </c:strRef>
          </c:tx>
          <c:spPr>
            <a:solidFill>
              <a:srgbClr val="004586"/>
            </a:solidFill>
            <a:ln w="25400">
              <a:noFill/>
            </a:ln>
          </c:spPr>
          <c:invertIfNegative val="0"/>
          <c:cat>
            <c:strRef>
              <c:f>'E4-PA-003'!$A$26:$A$38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329-4423-A4FC-D18C6AC283BD}"/>
            </c:ext>
          </c:extLst>
        </c:ser>
        <c:ser>
          <c:idx val="1"/>
          <c:order val="1"/>
          <c:tx>
            <c:strRef>
              <c:f>'E4-PA-003'!$C$25</c:f>
              <c:strCache>
                <c:ptCount val="1"/>
                <c:pt idx="0">
                  <c:v>Meta Vigencia</c:v>
                </c:pt>
              </c:strCache>
            </c:strRef>
          </c:tx>
          <c:spPr>
            <a:solidFill>
              <a:srgbClr val="FF420E"/>
            </a:solidFill>
            <a:ln w="25400">
              <a:noFill/>
            </a:ln>
          </c:spPr>
          <c:invertIfNegative val="0"/>
          <c:cat>
            <c:strRef>
              <c:f>'E4-PA-003'!$A$26:$A$38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'E4-PA-003'!$C$26:$C$38</c:f>
              <c:numCache>
                <c:formatCode>_-* #,##0.0_-;\-* #,##0.0_-;_-* "-"??_-;_-@_-</c:formatCode>
                <c:ptCount val="13"/>
                <c:pt idx="0">
                  <c:v>14</c:v>
                </c:pt>
                <c:pt idx="1">
                  <c:v>14</c:v>
                </c:pt>
                <c:pt idx="2">
                  <c:v>14</c:v>
                </c:pt>
                <c:pt idx="3">
                  <c:v>14</c:v>
                </c:pt>
                <c:pt idx="4">
                  <c:v>14</c:v>
                </c:pt>
                <c:pt idx="5">
                  <c:v>14</c:v>
                </c:pt>
                <c:pt idx="6">
                  <c:v>14</c:v>
                </c:pt>
                <c:pt idx="7">
                  <c:v>14</c:v>
                </c:pt>
                <c:pt idx="8">
                  <c:v>14</c:v>
                </c:pt>
                <c:pt idx="9">
                  <c:v>14</c:v>
                </c:pt>
                <c:pt idx="10">
                  <c:v>14</c:v>
                </c:pt>
                <c:pt idx="11">
                  <c:v>14</c:v>
                </c:pt>
                <c:pt idx="12">
                  <c:v>14</c:v>
                </c:pt>
              </c:numCache>
            </c:numRef>
          </c:val>
          <c:extLst>
            <c:ext xmlns:c16="http://schemas.microsoft.com/office/drawing/2014/chart" uri="{C3380CC4-5D6E-409C-BE32-E72D297353CC}">
              <c16:uniqueId val="{00000001-B329-4423-A4FC-D18C6AC283B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'E4-PA-003'!$D$25</c:f>
              <c:strCache>
                <c:ptCount val="1"/>
                <c:pt idx="0">
                  <c:v>Meta - Rango</c:v>
                </c:pt>
              </c:strCache>
            </c:strRef>
          </c:tx>
          <c:spPr>
            <a:ln w="38100">
              <a:solidFill>
                <a:srgbClr val="FFD320"/>
              </a:solidFill>
              <a:prstDash val="solid"/>
            </a:ln>
          </c:spPr>
          <c:marker>
            <c:symbol val="none"/>
          </c:marker>
          <c:cat>
            <c:strRef>
              <c:f>'E4-PA-003'!$A$26:$A$38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'E4-PA-003'!$D$26:$D$38</c:f>
              <c:numCache>
                <c:formatCode>_-* #,##0.0_-;\-* #,##0.0_-;_-* "-"??_-;_-@_-</c:formatCode>
                <c:ptCount val="13"/>
                <c:pt idx="0">
                  <c:v>13.719999999999999</c:v>
                </c:pt>
                <c:pt idx="1">
                  <c:v>13.719999999999999</c:v>
                </c:pt>
                <c:pt idx="2">
                  <c:v>13.719999999999999</c:v>
                </c:pt>
                <c:pt idx="3">
                  <c:v>13.719999999999999</c:v>
                </c:pt>
                <c:pt idx="4">
                  <c:v>13.719999999999999</c:v>
                </c:pt>
                <c:pt idx="5">
                  <c:v>13.719999999999999</c:v>
                </c:pt>
                <c:pt idx="6">
                  <c:v>13.719999999999999</c:v>
                </c:pt>
                <c:pt idx="7">
                  <c:v>13.719999999999999</c:v>
                </c:pt>
                <c:pt idx="8">
                  <c:v>13.719999999999999</c:v>
                </c:pt>
                <c:pt idx="9">
                  <c:v>13.719999999999999</c:v>
                </c:pt>
                <c:pt idx="10">
                  <c:v>13.719999999999999</c:v>
                </c:pt>
                <c:pt idx="11">
                  <c:v>13.719999999999999</c:v>
                </c:pt>
                <c:pt idx="12">
                  <c:v>13.719999999999999</c:v>
                </c:pt>
              </c:numCache>
            </c:numRef>
          </c:val>
          <c:smooth val="0"/>
          <c:extLst>
            <c:ext xmlns:c16="http://schemas.microsoft.com/office/drawing/2014/chart" uri="{C3380CC4-5D6E-409C-BE32-E72D297353CC}">
              <c16:uniqueId val="{00000002-B329-4423-A4FC-D18C6AC283B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'E3-PA-001'!$B$25</c:f>
              <c:strCache>
                <c:ptCount val="1"/>
                <c:pt idx="0">
                  <c:v>Datos</c:v>
                </c:pt>
              </c:strCache>
            </c:strRef>
          </c:tx>
          <c:spPr>
            <a:solidFill>
              <a:srgbClr val="004586"/>
            </a:solidFill>
            <a:ln w="25400">
              <a:noFill/>
            </a:ln>
          </c:spPr>
          <c:invertIfNegative val="0"/>
          <c:cat>
            <c:strRef>
              <c:f>'E3-PA-001'!$A$26:$A$38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1D4-4382-B944-6DB7B56B73E9}"/>
            </c:ext>
          </c:extLst>
        </c:ser>
        <c:ser>
          <c:idx val="1"/>
          <c:order val="1"/>
          <c:tx>
            <c:strRef>
              <c:f>'E3-PA-001'!$C$25</c:f>
              <c:strCache>
                <c:ptCount val="1"/>
                <c:pt idx="0">
                  <c:v>Meta Vigencia</c:v>
                </c:pt>
              </c:strCache>
            </c:strRef>
          </c:tx>
          <c:spPr>
            <a:solidFill>
              <a:srgbClr val="FF420E"/>
            </a:solidFill>
            <a:ln w="25400">
              <a:noFill/>
            </a:ln>
          </c:spPr>
          <c:invertIfNegative val="0"/>
          <c:cat>
            <c:strRef>
              <c:f>'E3-PA-001'!$A$26:$A$38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'E3-PA-001'!$C$26:$C$38</c:f>
              <c:numCache>
                <c:formatCode>_-* #,##0.0_-;\-* #,##0.0_-;_-* "-"??_-;_-@_-</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11D4-4382-B944-6DB7B56B73E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'E3-PA-001'!$D$25</c:f>
              <c:strCache>
                <c:ptCount val="1"/>
                <c:pt idx="0">
                  <c:v>Meta - Rango</c:v>
                </c:pt>
              </c:strCache>
            </c:strRef>
          </c:tx>
          <c:spPr>
            <a:ln w="38100">
              <a:solidFill>
                <a:srgbClr val="FFD320"/>
              </a:solidFill>
              <a:prstDash val="solid"/>
            </a:ln>
          </c:spPr>
          <c:marker>
            <c:symbol val="none"/>
          </c:marker>
          <c:cat>
            <c:strRef>
              <c:f>'E3-PA-001'!$A$26:$A$38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'E3-PA-001'!$D$26:$D$38</c:f>
              <c:numCache>
                <c:formatCode>_-* #,##0.0_-;\-* #,##0.0_-;_-* "-"??_-;_-@_-</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11D4-4382-B944-6DB7B56B73E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'E3-PA-002'!$B$25</c:f>
              <c:strCache>
                <c:ptCount val="1"/>
                <c:pt idx="0">
                  <c:v>Datos</c:v>
                </c:pt>
              </c:strCache>
            </c:strRef>
          </c:tx>
          <c:spPr>
            <a:solidFill>
              <a:srgbClr val="004586"/>
            </a:solidFill>
            <a:ln w="25400">
              <a:noFill/>
            </a:ln>
          </c:spPr>
          <c:invertIfNegative val="0"/>
          <c:cat>
            <c:strRef>
              <c:f>'E3-PA-002'!$A$26:$A$38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'E3-PA-002'!$B$26:$B$38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386-4704-AD51-259F95D6F7BF}"/>
            </c:ext>
          </c:extLst>
        </c:ser>
        <c:ser>
          <c:idx val="1"/>
          <c:order val="1"/>
          <c:tx>
            <c:strRef>
              <c:f>'E3-PA-002'!$C$25</c:f>
              <c:strCache>
                <c:ptCount val="1"/>
                <c:pt idx="0">
                  <c:v>Meta Vigencia</c:v>
                </c:pt>
              </c:strCache>
            </c:strRef>
          </c:tx>
          <c:spPr>
            <a:solidFill>
              <a:srgbClr val="FF420E"/>
            </a:solidFill>
            <a:ln w="25400">
              <a:noFill/>
            </a:ln>
          </c:spPr>
          <c:invertIfNegative val="0"/>
          <c:cat>
            <c:strRef>
              <c:f>'E3-PA-002'!$A$26:$A$38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3386-4704-AD51-259F95D6F7B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'E3-PA-002'!$D$25</c:f>
              <c:strCache>
                <c:ptCount val="1"/>
                <c:pt idx="0">
                  <c:v>Meta - Rango</c:v>
                </c:pt>
              </c:strCache>
            </c:strRef>
          </c:tx>
          <c:spPr>
            <a:ln w="38100">
              <a:solidFill>
                <a:srgbClr val="FFD320"/>
              </a:solidFill>
              <a:prstDash val="solid"/>
            </a:ln>
          </c:spPr>
          <c:marker>
            <c:symbol val="none"/>
          </c:marker>
          <c:cat>
            <c:strRef>
              <c:f>'E3-PA-002'!$A$26:$A$38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3386-4704-AD51-259F95D6F7B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'E6-PA-003'!$B$25</c:f>
              <c:strCache>
                <c:ptCount val="1"/>
                <c:pt idx="0">
                  <c:v>Datos</c:v>
                </c:pt>
              </c:strCache>
            </c:strRef>
          </c:tx>
          <c:spPr>
            <a:solidFill>
              <a:srgbClr val="004586"/>
            </a:solidFill>
            <a:ln w="25400">
              <a:noFill/>
            </a:ln>
          </c:spPr>
          <c:invertIfNegative val="0"/>
          <c:cat>
            <c:strRef>
              <c:f>'E6-PA-003'!$A$26:$A$38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208-4C30-BB3E-CC56A20FE032}"/>
            </c:ext>
          </c:extLst>
        </c:ser>
        <c:ser>
          <c:idx val="1"/>
          <c:order val="1"/>
          <c:tx>
            <c:strRef>
              <c:f>'E6-PA-003'!$C$25</c:f>
              <c:strCache>
                <c:ptCount val="1"/>
                <c:pt idx="0">
                  <c:v>Meta Vigencia</c:v>
                </c:pt>
              </c:strCache>
            </c:strRef>
          </c:tx>
          <c:spPr>
            <a:solidFill>
              <a:srgbClr val="FF420E"/>
            </a:solidFill>
            <a:ln w="25400">
              <a:noFill/>
            </a:ln>
          </c:spPr>
          <c:invertIfNegative val="0"/>
          <c:cat>
            <c:strRef>
              <c:f>'E6-PA-003'!$A$26:$A$38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'E6-PA-003'!$C$26:$C$38</c:f>
              <c:numCache>
                <c:formatCode>_-* #,##0.0_-;\-* #,##0.0_-;_-* "-"??_-;_-@_-</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208-4C30-BB3E-CC56A20FE03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'E6-PA-003'!$D$25</c:f>
              <c:strCache>
                <c:ptCount val="1"/>
                <c:pt idx="0">
                  <c:v>Meta - Rango</c:v>
                </c:pt>
              </c:strCache>
            </c:strRef>
          </c:tx>
          <c:spPr>
            <a:ln w="38100">
              <a:solidFill>
                <a:srgbClr val="FFD320"/>
              </a:solidFill>
              <a:prstDash val="solid"/>
            </a:ln>
          </c:spPr>
          <c:marker>
            <c:symbol val="none"/>
          </c:marker>
          <c:cat>
            <c:strRef>
              <c:f>'E6-PA-003'!$A$26:$A$38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'E6-PA-003'!$D$26:$D$38</c:f>
              <c:numCache>
                <c:formatCode>_-* #,##0.0_-;\-* #,##0.0_-;_-* "-"??_-;_-@_-</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208-4C30-BB3E-CC56A20FE03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'E3-PA-003'!$B$25</c:f>
              <c:strCache>
                <c:ptCount val="1"/>
                <c:pt idx="0">
                  <c:v>Datos</c:v>
                </c:pt>
              </c:strCache>
            </c:strRef>
          </c:tx>
          <c:spPr>
            <a:solidFill>
              <a:srgbClr val="004586"/>
            </a:solidFill>
            <a:ln w="25400">
              <a:noFill/>
            </a:ln>
          </c:spPr>
          <c:invertIfNegative val="0"/>
          <c:cat>
            <c:strRef>
              <c:f>'E3-PA-003'!$A$26:$A$38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02D-4B45-82B0-0D1FBF1B8052}"/>
            </c:ext>
          </c:extLst>
        </c:ser>
        <c:ser>
          <c:idx val="1"/>
          <c:order val="1"/>
          <c:tx>
            <c:strRef>
              <c:f>'E3-PA-003'!$C$25</c:f>
              <c:strCache>
                <c:ptCount val="1"/>
                <c:pt idx="0">
                  <c:v>Meta Vigencia</c:v>
                </c:pt>
              </c:strCache>
            </c:strRef>
          </c:tx>
          <c:spPr>
            <a:solidFill>
              <a:srgbClr val="FF420E"/>
            </a:solidFill>
            <a:ln w="25400">
              <a:noFill/>
            </a:ln>
          </c:spPr>
          <c:invertIfNegative val="0"/>
          <c:cat>
            <c:strRef>
              <c:f>'E3-PA-003'!$A$26:$A$38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'E3-PA-003'!$C$26:$C$38</c:f>
              <c:numCache>
                <c:formatCode>0%</c:formatCode>
                <c:ptCount val="13"/>
                <c:pt idx="0">
                  <c:v>0.6</c:v>
                </c:pt>
                <c:pt idx="1">
                  <c:v>0.6</c:v>
                </c:pt>
                <c:pt idx="2">
                  <c:v>0.6</c:v>
                </c:pt>
                <c:pt idx="3">
                  <c:v>0.6</c:v>
                </c:pt>
                <c:pt idx="4">
                  <c:v>0.6</c:v>
                </c:pt>
                <c:pt idx="5">
                  <c:v>0.6</c:v>
                </c:pt>
                <c:pt idx="6">
                  <c:v>0.6</c:v>
                </c:pt>
                <c:pt idx="7">
                  <c:v>0.6</c:v>
                </c:pt>
                <c:pt idx="8">
                  <c:v>0.6</c:v>
                </c:pt>
                <c:pt idx="9">
                  <c:v>0.6</c:v>
                </c:pt>
                <c:pt idx="10">
                  <c:v>0.6</c:v>
                </c:pt>
                <c:pt idx="11">
                  <c:v>0.6</c:v>
                </c:pt>
                <c:pt idx="12">
                  <c:v>0.6</c:v>
                </c:pt>
              </c:numCache>
            </c:numRef>
          </c:val>
          <c:extLst>
            <c:ext xmlns:c16="http://schemas.microsoft.com/office/drawing/2014/chart" uri="{C3380CC4-5D6E-409C-BE32-E72D297353CC}">
              <c16:uniqueId val="{00000001-502D-4B45-82B0-0D1FBF1B805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'E3-PA-003'!$D$25</c:f>
              <c:strCache>
                <c:ptCount val="1"/>
                <c:pt idx="0">
                  <c:v>Meta - Rango</c:v>
                </c:pt>
              </c:strCache>
            </c:strRef>
          </c:tx>
          <c:spPr>
            <a:ln w="38100">
              <a:solidFill>
                <a:srgbClr val="FFD320"/>
              </a:solidFill>
              <a:prstDash val="solid"/>
            </a:ln>
          </c:spPr>
          <c:marker>
            <c:symbol val="none"/>
          </c:marker>
          <c:cat>
            <c:strRef>
              <c:f>'E3-PA-003'!$A$26:$A$38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'E3-PA-003'!$D$26:$D$38</c:f>
              <c:numCache>
                <c:formatCode>0%</c:formatCode>
                <c:ptCount val="13"/>
                <c:pt idx="0">
                  <c:v>0.58799999999999997</c:v>
                </c:pt>
                <c:pt idx="1">
                  <c:v>0.58799999999999997</c:v>
                </c:pt>
                <c:pt idx="2">
                  <c:v>0.58799999999999997</c:v>
                </c:pt>
                <c:pt idx="3">
                  <c:v>0.58799999999999997</c:v>
                </c:pt>
                <c:pt idx="4">
                  <c:v>0.58799999999999997</c:v>
                </c:pt>
                <c:pt idx="5">
                  <c:v>0.58799999999999997</c:v>
                </c:pt>
                <c:pt idx="6">
                  <c:v>0.58799999999999997</c:v>
                </c:pt>
                <c:pt idx="7">
                  <c:v>0.58799999999999997</c:v>
                </c:pt>
                <c:pt idx="8">
                  <c:v>0.58799999999999997</c:v>
                </c:pt>
                <c:pt idx="9">
                  <c:v>0.58799999999999997</c:v>
                </c:pt>
                <c:pt idx="10">
                  <c:v>0.58799999999999997</c:v>
                </c:pt>
                <c:pt idx="11">
                  <c:v>0.58799999999999997</c:v>
                </c:pt>
                <c:pt idx="12">
                  <c:v>0.58799999999999997</c:v>
                </c:pt>
              </c:numCache>
            </c:numRef>
          </c:val>
          <c:smooth val="0"/>
          <c:extLst>
            <c:ext xmlns:c16="http://schemas.microsoft.com/office/drawing/2014/chart" uri="{C3380CC4-5D6E-409C-BE32-E72D297353CC}">
              <c16:uniqueId val="{00000002-502D-4B45-82B0-0D1FBF1B805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'E3-PA-004'!$B$25</c:f>
              <c:strCache>
                <c:ptCount val="1"/>
                <c:pt idx="0">
                  <c:v>Datos</c:v>
                </c:pt>
              </c:strCache>
            </c:strRef>
          </c:tx>
          <c:spPr>
            <a:solidFill>
              <a:srgbClr val="004586"/>
            </a:solidFill>
            <a:ln w="25400">
              <a:noFill/>
            </a:ln>
          </c:spPr>
          <c:invertIfNegative val="0"/>
          <c:cat>
            <c:strRef>
              <c:f>'E3-PA-004'!$A$26:$A$38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'E3-PA-004'!$B$26:$B$38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2DE-4E0D-BD0C-0C36E4A0B63F}"/>
            </c:ext>
          </c:extLst>
        </c:ser>
        <c:ser>
          <c:idx val="1"/>
          <c:order val="1"/>
          <c:tx>
            <c:strRef>
              <c:f>'E3-PA-004'!$C$25</c:f>
              <c:strCache>
                <c:ptCount val="1"/>
                <c:pt idx="0">
                  <c:v>Meta Vigencia</c:v>
                </c:pt>
              </c:strCache>
            </c:strRef>
          </c:tx>
          <c:spPr>
            <a:solidFill>
              <a:srgbClr val="FF420E"/>
            </a:solidFill>
            <a:ln w="25400">
              <a:noFill/>
            </a:ln>
          </c:spPr>
          <c:invertIfNegative val="0"/>
          <c:cat>
            <c:strRef>
              <c:f>'E3-PA-004'!$A$26:$A$38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'E3-PA-004'!$C$26:$C$38</c:f>
              <c:numCache>
                <c:formatCode>0%</c:formatCode>
                <c:ptCount val="13"/>
                <c:pt idx="0">
                  <c:v>0.6</c:v>
                </c:pt>
                <c:pt idx="1">
                  <c:v>0.6</c:v>
                </c:pt>
                <c:pt idx="2">
                  <c:v>0.6</c:v>
                </c:pt>
                <c:pt idx="3">
                  <c:v>0.6</c:v>
                </c:pt>
                <c:pt idx="4">
                  <c:v>0.6</c:v>
                </c:pt>
                <c:pt idx="5">
                  <c:v>0.6</c:v>
                </c:pt>
                <c:pt idx="6">
                  <c:v>0.6</c:v>
                </c:pt>
                <c:pt idx="7">
                  <c:v>0.6</c:v>
                </c:pt>
                <c:pt idx="8">
                  <c:v>0.6</c:v>
                </c:pt>
                <c:pt idx="9">
                  <c:v>0.6</c:v>
                </c:pt>
                <c:pt idx="10">
                  <c:v>0.6</c:v>
                </c:pt>
                <c:pt idx="11">
                  <c:v>0.6</c:v>
                </c:pt>
                <c:pt idx="12">
                  <c:v>0.6</c:v>
                </c:pt>
              </c:numCache>
            </c:numRef>
          </c:val>
          <c:extLst>
            <c:ext xmlns:c16="http://schemas.microsoft.com/office/drawing/2014/chart" uri="{C3380CC4-5D6E-409C-BE32-E72D297353CC}">
              <c16:uniqueId val="{00000001-F2DE-4E0D-BD0C-0C36E4A0B63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'E3-PA-004'!$D$25</c:f>
              <c:strCache>
                <c:ptCount val="1"/>
                <c:pt idx="0">
                  <c:v>Meta - Rango</c:v>
                </c:pt>
              </c:strCache>
            </c:strRef>
          </c:tx>
          <c:spPr>
            <a:ln w="38100">
              <a:solidFill>
                <a:srgbClr val="FFD320"/>
              </a:solidFill>
              <a:prstDash val="solid"/>
            </a:ln>
          </c:spPr>
          <c:marker>
            <c:symbol val="none"/>
          </c:marker>
          <c:cat>
            <c:strRef>
              <c:f>'E3-PA-004'!$A$26:$A$38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'E3-PA-004'!$D$26:$D$38</c:f>
              <c:numCache>
                <c:formatCode>0%</c:formatCode>
                <c:ptCount val="13"/>
                <c:pt idx="0">
                  <c:v>0.58799999999999997</c:v>
                </c:pt>
                <c:pt idx="1">
                  <c:v>0.58799999999999997</c:v>
                </c:pt>
                <c:pt idx="2">
                  <c:v>0.58799999999999997</c:v>
                </c:pt>
                <c:pt idx="3">
                  <c:v>0.58799999999999997</c:v>
                </c:pt>
                <c:pt idx="4">
                  <c:v>0.58799999999999997</c:v>
                </c:pt>
                <c:pt idx="5">
                  <c:v>0.58799999999999997</c:v>
                </c:pt>
                <c:pt idx="6">
                  <c:v>0.58799999999999997</c:v>
                </c:pt>
                <c:pt idx="7">
                  <c:v>0.58799999999999997</c:v>
                </c:pt>
                <c:pt idx="8">
                  <c:v>0.58799999999999997</c:v>
                </c:pt>
                <c:pt idx="9">
                  <c:v>0.58799999999999997</c:v>
                </c:pt>
                <c:pt idx="10">
                  <c:v>0.58799999999999997</c:v>
                </c:pt>
                <c:pt idx="11">
                  <c:v>0.58799999999999997</c:v>
                </c:pt>
                <c:pt idx="12">
                  <c:v>0.58799999999999997</c:v>
                </c:pt>
              </c:numCache>
            </c:numRef>
          </c:val>
          <c:smooth val="0"/>
          <c:extLst>
            <c:ext xmlns:c16="http://schemas.microsoft.com/office/drawing/2014/chart" uri="{C3380CC4-5D6E-409C-BE32-E72D297353CC}">
              <c16:uniqueId val="{00000002-F2DE-4E0D-BD0C-0C36E4A0B63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'E1-PA-001'!$B$25</c:f>
              <c:strCache>
                <c:ptCount val="1"/>
                <c:pt idx="0">
                  <c:v>Datos</c:v>
                </c:pt>
              </c:strCache>
            </c:strRef>
          </c:tx>
          <c:spPr>
            <a:solidFill>
              <a:srgbClr val="004586"/>
            </a:solidFill>
            <a:ln w="25400">
              <a:noFill/>
            </a:ln>
          </c:spPr>
          <c:invertIfNegative val="0"/>
          <c:cat>
            <c:strRef>
              <c:f>'E1-PA-001'!$A$26:$A$38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4D4-4604-B8AB-B870AA695C7C}"/>
            </c:ext>
          </c:extLst>
        </c:ser>
        <c:ser>
          <c:idx val="1"/>
          <c:order val="1"/>
          <c:tx>
            <c:strRef>
              <c:f>'E1-PA-001'!$C$25</c:f>
              <c:strCache>
                <c:ptCount val="1"/>
                <c:pt idx="0">
                  <c:v>Meta Vigencia</c:v>
                </c:pt>
              </c:strCache>
            </c:strRef>
          </c:tx>
          <c:spPr>
            <a:solidFill>
              <a:srgbClr val="FF420E"/>
            </a:solidFill>
            <a:ln w="25400">
              <a:noFill/>
            </a:ln>
          </c:spPr>
          <c:invertIfNegative val="0"/>
          <c:cat>
            <c:strRef>
              <c:f>'E1-PA-001'!$A$26:$A$38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'E1-PA-001'!$C$26:$C$38</c:f>
              <c:numCache>
                <c:formatCode>_-* #,##0.0_-;\-* #,##0.0_-;_-* "-"??_-;_-@_-</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24D4-4604-B8AB-B870AA695C7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'E1-PA-001'!$D$25</c:f>
              <c:strCache>
                <c:ptCount val="1"/>
                <c:pt idx="0">
                  <c:v>Meta - Rango</c:v>
                </c:pt>
              </c:strCache>
            </c:strRef>
          </c:tx>
          <c:spPr>
            <a:ln w="38100">
              <a:solidFill>
                <a:srgbClr val="FFD320"/>
              </a:solidFill>
              <a:prstDash val="solid"/>
            </a:ln>
          </c:spPr>
          <c:marker>
            <c:symbol val="none"/>
          </c:marker>
          <c:cat>
            <c:strRef>
              <c:f>'E1-PA-001'!$A$26:$A$38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'E1-PA-001'!$D$26:$D$38</c:f>
              <c:numCache>
                <c:formatCode>_-* #,##0.0_-;\-* #,##0.0_-;_-* "-"??_-;_-@_-</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24D4-4604-B8AB-B870AA695C7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'M5-PA-001'!$B$25</c:f>
              <c:strCache>
                <c:ptCount val="1"/>
                <c:pt idx="0">
                  <c:v>Datos</c:v>
                </c:pt>
              </c:strCache>
            </c:strRef>
          </c:tx>
          <c:spPr>
            <a:solidFill>
              <a:srgbClr val="004586"/>
            </a:solidFill>
            <a:ln w="25400">
              <a:noFill/>
            </a:ln>
          </c:spPr>
          <c:invertIfNegative val="0"/>
          <c:cat>
            <c:strRef>
              <c:f>'M5-PA-001'!$A$26:$A$38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F2F-4B80-BBD4-8C482EE5020D}"/>
            </c:ext>
          </c:extLst>
        </c:ser>
        <c:ser>
          <c:idx val="1"/>
          <c:order val="1"/>
          <c:tx>
            <c:strRef>
              <c:f>'M5-PA-001'!$C$25</c:f>
              <c:strCache>
                <c:ptCount val="1"/>
                <c:pt idx="0">
                  <c:v>Meta Vigencia</c:v>
                </c:pt>
              </c:strCache>
            </c:strRef>
          </c:tx>
          <c:spPr>
            <a:solidFill>
              <a:srgbClr val="FF420E"/>
            </a:solidFill>
            <a:ln w="25400">
              <a:noFill/>
            </a:ln>
          </c:spPr>
          <c:invertIfNegative val="0"/>
          <c:cat>
            <c:strRef>
              <c:f>'M5-PA-001'!$A$26:$A$38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2F2F-4B80-BBD4-8C482EE5020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'M5-PA-001'!$D$25</c:f>
              <c:strCache>
                <c:ptCount val="1"/>
                <c:pt idx="0">
                  <c:v>Meta - Rango</c:v>
                </c:pt>
              </c:strCache>
            </c:strRef>
          </c:tx>
          <c:spPr>
            <a:ln w="38100">
              <a:solidFill>
                <a:srgbClr val="FFD320"/>
              </a:solidFill>
              <a:prstDash val="solid"/>
            </a:ln>
          </c:spPr>
          <c:marker>
            <c:symbol val="none"/>
          </c:marker>
          <c:cat>
            <c:strRef>
              <c:f>'M5-PA-001'!$A$26:$A$38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'M5-PA-001'!$D$26:$D$38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2F2F-4B80-BBD4-8C482EE5020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'E1-PA-002'!$B$25</c:f>
              <c:strCache>
                <c:ptCount val="1"/>
                <c:pt idx="0">
                  <c:v>Datos</c:v>
                </c:pt>
              </c:strCache>
            </c:strRef>
          </c:tx>
          <c:spPr>
            <a:solidFill>
              <a:srgbClr val="004586"/>
            </a:solidFill>
            <a:ln w="25400">
              <a:noFill/>
            </a:ln>
          </c:spPr>
          <c:invertIfNegative val="0"/>
          <c:cat>
            <c:strRef>
              <c:f>'E1-PA-002'!$A$26:$A$38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229-4629-B97F-948ACB9FB79F}"/>
            </c:ext>
          </c:extLst>
        </c:ser>
        <c:ser>
          <c:idx val="1"/>
          <c:order val="1"/>
          <c:tx>
            <c:strRef>
              <c:f>'E1-PA-002'!$C$25</c:f>
              <c:strCache>
                <c:ptCount val="1"/>
                <c:pt idx="0">
                  <c:v>Meta Vigencia</c:v>
                </c:pt>
              </c:strCache>
            </c:strRef>
          </c:tx>
          <c:spPr>
            <a:solidFill>
              <a:srgbClr val="FF420E"/>
            </a:solidFill>
            <a:ln w="25400">
              <a:noFill/>
            </a:ln>
          </c:spPr>
          <c:invertIfNegative val="0"/>
          <c:cat>
            <c:strRef>
              <c:f>'E1-PA-002'!$A$26:$A$38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'E1-PA-002'!$C$26:$C$38</c:f>
              <c:numCache>
                <c:formatCode>_-* #,##0.0_-;\-* #,##0.0_-;_-* "-"??_-;_-@_-</c:formatCode>
                <c:ptCount val="13"/>
                <c:pt idx="0">
                  <c:v>45</c:v>
                </c:pt>
                <c:pt idx="1">
                  <c:v>45</c:v>
                </c:pt>
                <c:pt idx="2">
                  <c:v>45</c:v>
                </c:pt>
                <c:pt idx="3">
                  <c:v>45</c:v>
                </c:pt>
                <c:pt idx="4">
                  <c:v>45</c:v>
                </c:pt>
                <c:pt idx="5">
                  <c:v>45</c:v>
                </c:pt>
                <c:pt idx="6">
                  <c:v>45</c:v>
                </c:pt>
                <c:pt idx="7">
                  <c:v>45</c:v>
                </c:pt>
                <c:pt idx="8">
                  <c:v>45</c:v>
                </c:pt>
                <c:pt idx="9">
                  <c:v>45</c:v>
                </c:pt>
                <c:pt idx="10">
                  <c:v>45</c:v>
                </c:pt>
                <c:pt idx="11">
                  <c:v>45</c:v>
                </c:pt>
                <c:pt idx="12">
                  <c:v>45</c:v>
                </c:pt>
              </c:numCache>
            </c:numRef>
          </c:val>
          <c:extLst>
            <c:ext xmlns:c16="http://schemas.microsoft.com/office/drawing/2014/chart" uri="{C3380CC4-5D6E-409C-BE32-E72D297353CC}">
              <c16:uniqueId val="{00000001-9229-4629-B97F-948ACB9FB79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'E1-PA-002'!$D$25</c:f>
              <c:strCache>
                <c:ptCount val="1"/>
                <c:pt idx="0">
                  <c:v>Meta - Rango</c:v>
                </c:pt>
              </c:strCache>
            </c:strRef>
          </c:tx>
          <c:spPr>
            <a:ln w="38100">
              <a:solidFill>
                <a:srgbClr val="FFD320"/>
              </a:solidFill>
              <a:prstDash val="solid"/>
            </a:ln>
          </c:spPr>
          <c:marker>
            <c:symbol val="none"/>
          </c:marker>
          <c:cat>
            <c:strRef>
              <c:f>'E1-PA-002'!$A$26:$A$38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'E1-PA-002'!$D$26:$D$38</c:f>
              <c:numCache>
                <c:formatCode>_-* #,##0.0_-;\-* #,##0.0_-;_-* "-"??_-;_-@_-</c:formatCode>
                <c:ptCount val="13"/>
                <c:pt idx="0">
                  <c:v>44.1</c:v>
                </c:pt>
                <c:pt idx="1">
                  <c:v>44.1</c:v>
                </c:pt>
                <c:pt idx="2">
                  <c:v>44.1</c:v>
                </c:pt>
                <c:pt idx="3">
                  <c:v>44.1</c:v>
                </c:pt>
                <c:pt idx="4">
                  <c:v>44.1</c:v>
                </c:pt>
                <c:pt idx="5">
                  <c:v>44.1</c:v>
                </c:pt>
                <c:pt idx="6">
                  <c:v>44.1</c:v>
                </c:pt>
                <c:pt idx="7">
                  <c:v>44.1</c:v>
                </c:pt>
                <c:pt idx="8">
                  <c:v>44.1</c:v>
                </c:pt>
                <c:pt idx="9">
                  <c:v>44.1</c:v>
                </c:pt>
                <c:pt idx="10">
                  <c:v>44.1</c:v>
                </c:pt>
                <c:pt idx="11">
                  <c:v>44.1</c:v>
                </c:pt>
                <c:pt idx="12">
                  <c:v>44.1</c:v>
                </c:pt>
              </c:numCache>
            </c:numRef>
          </c:val>
          <c:smooth val="0"/>
          <c:extLst>
            <c:ext xmlns:c16="http://schemas.microsoft.com/office/drawing/2014/chart" uri="{C3380CC4-5D6E-409C-BE32-E72D297353CC}">
              <c16:uniqueId val="{00000002-9229-4629-B97F-948ACB9FB79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'E1-PA-003'!$B$25</c:f>
              <c:strCache>
                <c:ptCount val="1"/>
                <c:pt idx="0">
                  <c:v>Datos</c:v>
                </c:pt>
              </c:strCache>
            </c:strRef>
          </c:tx>
          <c:spPr>
            <a:solidFill>
              <a:srgbClr val="004586"/>
            </a:solidFill>
            <a:ln w="25400">
              <a:noFill/>
            </a:ln>
          </c:spPr>
          <c:invertIfNegative val="0"/>
          <c:cat>
            <c:strRef>
              <c:f>'E1-PA-003'!$A$26:$A$38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'E1-PA-003'!$B$26:$B$38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3E9-41D8-A729-CFB66303D591}"/>
            </c:ext>
          </c:extLst>
        </c:ser>
        <c:ser>
          <c:idx val="1"/>
          <c:order val="1"/>
          <c:tx>
            <c:strRef>
              <c:f>'E1-PA-003'!$C$25</c:f>
              <c:strCache>
                <c:ptCount val="1"/>
                <c:pt idx="0">
                  <c:v>Meta Vigencia</c:v>
                </c:pt>
              </c:strCache>
            </c:strRef>
          </c:tx>
          <c:spPr>
            <a:solidFill>
              <a:srgbClr val="FF420E"/>
            </a:solidFill>
            <a:ln w="25400">
              <a:noFill/>
            </a:ln>
          </c:spPr>
          <c:invertIfNegative val="0"/>
          <c:cat>
            <c:strRef>
              <c:f>'E1-PA-003'!$A$26:$A$38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'E1-PA-003'!$C$26:$C$38</c:f>
              <c:numCache>
                <c:formatCode>_-* #,##0.0_-;\-* #,##0.0_-;_-* "-"??_-;_-@_-</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53E9-41D8-A729-CFB66303D59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'E1-PA-003'!$D$25</c:f>
              <c:strCache>
                <c:ptCount val="1"/>
                <c:pt idx="0">
                  <c:v>Meta - Rango</c:v>
                </c:pt>
              </c:strCache>
            </c:strRef>
          </c:tx>
          <c:spPr>
            <a:ln w="38100">
              <a:solidFill>
                <a:srgbClr val="FFD320"/>
              </a:solidFill>
              <a:prstDash val="solid"/>
            </a:ln>
          </c:spPr>
          <c:marker>
            <c:symbol val="none"/>
          </c:marker>
          <c:cat>
            <c:strRef>
              <c:f>'E1-PA-003'!$A$26:$A$38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'E1-PA-003'!$D$26:$D$38</c:f>
              <c:numCache>
                <c:formatCode>_-* #,##0.0_-;\-* #,##0.0_-;_-* "-"??_-;_-@_-</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53E9-41D8-A729-CFB66303D59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'E1-PA-004'!$B$25</c:f>
              <c:strCache>
                <c:ptCount val="1"/>
                <c:pt idx="0">
                  <c:v>Datos</c:v>
                </c:pt>
              </c:strCache>
            </c:strRef>
          </c:tx>
          <c:spPr>
            <a:solidFill>
              <a:srgbClr val="004586"/>
            </a:solidFill>
            <a:ln w="25400">
              <a:noFill/>
            </a:ln>
          </c:spPr>
          <c:invertIfNegative val="0"/>
          <c:cat>
            <c:strRef>
              <c:f>'E1-PA-004'!$A$26:$A$38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'E1-PA-004'!$B$26:$B$38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F3C-4627-B143-BF31F7E15C37}"/>
            </c:ext>
          </c:extLst>
        </c:ser>
        <c:ser>
          <c:idx val="1"/>
          <c:order val="1"/>
          <c:tx>
            <c:strRef>
              <c:f>'E1-PA-004'!$C$25</c:f>
              <c:strCache>
                <c:ptCount val="1"/>
                <c:pt idx="0">
                  <c:v>Meta Vigencia</c:v>
                </c:pt>
              </c:strCache>
            </c:strRef>
          </c:tx>
          <c:spPr>
            <a:solidFill>
              <a:srgbClr val="FF420E"/>
            </a:solidFill>
            <a:ln w="25400">
              <a:noFill/>
            </a:ln>
          </c:spPr>
          <c:invertIfNegative val="0"/>
          <c:cat>
            <c:strRef>
              <c:f>'E1-PA-004'!$A$26:$A$38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'E1-PA-004'!$C$26:$C$38</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1-6F3C-4627-B143-BF31F7E15C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'E1-PA-004'!$D$25</c:f>
              <c:strCache>
                <c:ptCount val="1"/>
                <c:pt idx="0">
                  <c:v>Meta - Rango</c:v>
                </c:pt>
              </c:strCache>
            </c:strRef>
          </c:tx>
          <c:spPr>
            <a:ln w="38100">
              <a:solidFill>
                <a:srgbClr val="FFD320"/>
              </a:solidFill>
              <a:prstDash val="solid"/>
            </a:ln>
          </c:spPr>
          <c:marker>
            <c:symbol val="none"/>
          </c:marker>
          <c:cat>
            <c:strRef>
              <c:f>'E1-PA-004'!$A$26:$A$38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'E1-PA-004'!$D$26:$D$38</c:f>
              <c:numCache>
                <c:formatCode>0%</c:formatCode>
                <c:ptCount val="13"/>
                <c:pt idx="0">
                  <c:v>0.88200000000000001</c:v>
                </c:pt>
                <c:pt idx="1">
                  <c:v>0.88200000000000001</c:v>
                </c:pt>
                <c:pt idx="2">
                  <c:v>0.88200000000000001</c:v>
                </c:pt>
                <c:pt idx="3">
                  <c:v>0.88200000000000001</c:v>
                </c:pt>
                <c:pt idx="4">
                  <c:v>0.88200000000000001</c:v>
                </c:pt>
                <c:pt idx="5">
                  <c:v>0.88200000000000001</c:v>
                </c:pt>
                <c:pt idx="6">
                  <c:v>0.88200000000000001</c:v>
                </c:pt>
                <c:pt idx="7">
                  <c:v>0.88200000000000001</c:v>
                </c:pt>
                <c:pt idx="8">
                  <c:v>0.88200000000000001</c:v>
                </c:pt>
                <c:pt idx="9">
                  <c:v>0.88200000000000001</c:v>
                </c:pt>
                <c:pt idx="10">
                  <c:v>0.88200000000000001</c:v>
                </c:pt>
                <c:pt idx="11">
                  <c:v>0.88200000000000001</c:v>
                </c:pt>
                <c:pt idx="12">
                  <c:v>0.88200000000000001</c:v>
                </c:pt>
              </c:numCache>
            </c:numRef>
          </c:val>
          <c:smooth val="0"/>
          <c:extLst>
            <c:ext xmlns:c16="http://schemas.microsoft.com/office/drawing/2014/chart" uri="{C3380CC4-5D6E-409C-BE32-E72D297353CC}">
              <c16:uniqueId val="{00000002-6F3C-4627-B143-BF31F7E15C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'E1-PA-005'!$B$25</c:f>
              <c:strCache>
                <c:ptCount val="1"/>
                <c:pt idx="0">
                  <c:v>Datos</c:v>
                </c:pt>
              </c:strCache>
            </c:strRef>
          </c:tx>
          <c:spPr>
            <a:solidFill>
              <a:srgbClr val="004586"/>
            </a:solidFill>
            <a:ln w="25400">
              <a:noFill/>
            </a:ln>
          </c:spPr>
          <c:invertIfNegative val="0"/>
          <c:cat>
            <c:strRef>
              <c:f>'E1-PA-005'!$A$26:$A$38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'E1-PA-005'!$B$26:$B$38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CAA-4018-9EE3-9C73CEADC5E3}"/>
            </c:ext>
          </c:extLst>
        </c:ser>
        <c:ser>
          <c:idx val="1"/>
          <c:order val="1"/>
          <c:tx>
            <c:strRef>
              <c:f>'E1-PA-005'!$C$25</c:f>
              <c:strCache>
                <c:ptCount val="1"/>
                <c:pt idx="0">
                  <c:v>Meta Vigencia</c:v>
                </c:pt>
              </c:strCache>
            </c:strRef>
          </c:tx>
          <c:spPr>
            <a:solidFill>
              <a:srgbClr val="FF420E"/>
            </a:solidFill>
            <a:ln w="25400">
              <a:noFill/>
            </a:ln>
          </c:spPr>
          <c:invertIfNegative val="0"/>
          <c:cat>
            <c:strRef>
              <c:f>'E1-PA-005'!$A$26:$A$38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'E1-PA-005'!$C$26:$C$38</c:f>
              <c:numCache>
                <c:formatCode>_-* #,##0.0_-;\-* #,##0.0_-;_-* "-"??_-;_-@_-</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1-3CAA-4018-9EE3-9C73CEADC5E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'E1-PA-005'!$D$25</c:f>
              <c:strCache>
                <c:ptCount val="1"/>
                <c:pt idx="0">
                  <c:v>Meta - Rango</c:v>
                </c:pt>
              </c:strCache>
            </c:strRef>
          </c:tx>
          <c:spPr>
            <a:ln w="38100">
              <a:solidFill>
                <a:srgbClr val="FFD320"/>
              </a:solidFill>
              <a:prstDash val="solid"/>
            </a:ln>
          </c:spPr>
          <c:marker>
            <c:symbol val="none"/>
          </c:marker>
          <c:cat>
            <c:strRef>
              <c:f>'E1-PA-005'!$A$26:$A$38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'E1-PA-005'!$D$26:$D$38</c:f>
              <c:numCache>
                <c:formatCode>_-* #,##0.0_-;\-* #,##0.0_-;_-* "-"??_-;_-@_-</c:formatCode>
                <c:ptCount val="13"/>
                <c:pt idx="0">
                  <c:v>0.88200000000000001</c:v>
                </c:pt>
                <c:pt idx="1">
                  <c:v>0.88200000000000001</c:v>
                </c:pt>
                <c:pt idx="2">
                  <c:v>0.88200000000000001</c:v>
                </c:pt>
                <c:pt idx="3">
                  <c:v>0.88200000000000001</c:v>
                </c:pt>
                <c:pt idx="4">
                  <c:v>0.88200000000000001</c:v>
                </c:pt>
                <c:pt idx="5">
                  <c:v>0.88200000000000001</c:v>
                </c:pt>
                <c:pt idx="6">
                  <c:v>0.88200000000000001</c:v>
                </c:pt>
                <c:pt idx="7">
                  <c:v>0.88200000000000001</c:v>
                </c:pt>
                <c:pt idx="8">
                  <c:v>0.88200000000000001</c:v>
                </c:pt>
                <c:pt idx="9">
                  <c:v>0.88200000000000001</c:v>
                </c:pt>
                <c:pt idx="10">
                  <c:v>0.88200000000000001</c:v>
                </c:pt>
                <c:pt idx="11">
                  <c:v>0.88200000000000001</c:v>
                </c:pt>
                <c:pt idx="12">
                  <c:v>0.88200000000000001</c:v>
                </c:pt>
              </c:numCache>
            </c:numRef>
          </c:val>
          <c:smooth val="0"/>
          <c:extLst>
            <c:ext xmlns:c16="http://schemas.microsoft.com/office/drawing/2014/chart" uri="{C3380CC4-5D6E-409C-BE32-E72D297353CC}">
              <c16:uniqueId val="{00000002-3CAA-4018-9EE3-9C73CEADC5E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'E1-PA-006'!$B$25</c:f>
              <c:strCache>
                <c:ptCount val="1"/>
                <c:pt idx="0">
                  <c:v>Datos</c:v>
                </c:pt>
              </c:strCache>
            </c:strRef>
          </c:tx>
          <c:spPr>
            <a:solidFill>
              <a:srgbClr val="004586"/>
            </a:solidFill>
            <a:ln w="25400">
              <a:noFill/>
            </a:ln>
          </c:spPr>
          <c:invertIfNegative val="0"/>
          <c:cat>
            <c:strRef>
              <c:f>'E1-PA-006'!$A$26:$A$38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'E1-PA-006'!$B$26:$B$38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100-4275-BA07-0FE45602689A}"/>
            </c:ext>
          </c:extLst>
        </c:ser>
        <c:ser>
          <c:idx val="1"/>
          <c:order val="1"/>
          <c:tx>
            <c:strRef>
              <c:f>'E1-PA-006'!$C$25</c:f>
              <c:strCache>
                <c:ptCount val="1"/>
                <c:pt idx="0">
                  <c:v>Meta Vigencia</c:v>
                </c:pt>
              </c:strCache>
            </c:strRef>
          </c:tx>
          <c:spPr>
            <a:solidFill>
              <a:srgbClr val="FF420E"/>
            </a:solidFill>
            <a:ln w="25400">
              <a:noFill/>
            </a:ln>
          </c:spPr>
          <c:invertIfNegative val="0"/>
          <c:cat>
            <c:strRef>
              <c:f>'E1-PA-006'!$A$26:$A$38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'E1-PA-006'!$C$26:$C$38</c:f>
              <c:numCache>
                <c:formatCode>_-* #,##0.0_-;\-* #,##0.0_-;_-* "-"??_-;_-@_-</c:formatCode>
                <c:ptCount val="13"/>
                <c:pt idx="0">
                  <c:v>0.95</c:v>
                </c:pt>
                <c:pt idx="1">
                  <c:v>0.95</c:v>
                </c:pt>
                <c:pt idx="2">
                  <c:v>0.95</c:v>
                </c:pt>
                <c:pt idx="3">
                  <c:v>0.95</c:v>
                </c:pt>
                <c:pt idx="4">
                  <c:v>0.95</c:v>
                </c:pt>
                <c:pt idx="5">
                  <c:v>0.95</c:v>
                </c:pt>
                <c:pt idx="6">
                  <c:v>0.95</c:v>
                </c:pt>
                <c:pt idx="7">
                  <c:v>0.95</c:v>
                </c:pt>
                <c:pt idx="8">
                  <c:v>0.95</c:v>
                </c:pt>
                <c:pt idx="9">
                  <c:v>0.95</c:v>
                </c:pt>
                <c:pt idx="10">
                  <c:v>0.95</c:v>
                </c:pt>
                <c:pt idx="11">
                  <c:v>0.95</c:v>
                </c:pt>
                <c:pt idx="12">
                  <c:v>0.95</c:v>
                </c:pt>
              </c:numCache>
            </c:numRef>
          </c:val>
          <c:extLst>
            <c:ext xmlns:c16="http://schemas.microsoft.com/office/drawing/2014/chart" uri="{C3380CC4-5D6E-409C-BE32-E72D297353CC}">
              <c16:uniqueId val="{00000001-2100-4275-BA07-0FE45602689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'E1-PA-006'!$D$25</c:f>
              <c:strCache>
                <c:ptCount val="1"/>
                <c:pt idx="0">
                  <c:v>Meta - Rango</c:v>
                </c:pt>
              </c:strCache>
            </c:strRef>
          </c:tx>
          <c:spPr>
            <a:ln w="38100">
              <a:solidFill>
                <a:srgbClr val="FFD320"/>
              </a:solidFill>
              <a:prstDash val="solid"/>
            </a:ln>
          </c:spPr>
          <c:marker>
            <c:symbol val="none"/>
          </c:marker>
          <c:cat>
            <c:strRef>
              <c:f>'E1-PA-006'!$A$26:$A$38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'E1-PA-006'!$D$26:$D$38</c:f>
              <c:numCache>
                <c:formatCode>_-* #,##0.0_-;\-* #,##0.0_-;_-* "-"??_-;_-@_-</c:formatCode>
                <c:ptCount val="13"/>
                <c:pt idx="0">
                  <c:v>0.93099999999999994</c:v>
                </c:pt>
                <c:pt idx="1">
                  <c:v>0.93099999999999994</c:v>
                </c:pt>
                <c:pt idx="2">
                  <c:v>0.93099999999999994</c:v>
                </c:pt>
                <c:pt idx="3">
                  <c:v>0.93099999999999994</c:v>
                </c:pt>
                <c:pt idx="4">
                  <c:v>0.93099999999999994</c:v>
                </c:pt>
                <c:pt idx="5">
                  <c:v>0.93099999999999994</c:v>
                </c:pt>
                <c:pt idx="6">
                  <c:v>0.93099999999999994</c:v>
                </c:pt>
                <c:pt idx="7">
                  <c:v>0.93099999999999994</c:v>
                </c:pt>
                <c:pt idx="8">
                  <c:v>0.93099999999999994</c:v>
                </c:pt>
                <c:pt idx="9">
                  <c:v>0.93099999999999994</c:v>
                </c:pt>
                <c:pt idx="10">
                  <c:v>0.93099999999999994</c:v>
                </c:pt>
                <c:pt idx="11">
                  <c:v>0.93099999999999994</c:v>
                </c:pt>
                <c:pt idx="12">
                  <c:v>0.93099999999999994</c:v>
                </c:pt>
              </c:numCache>
            </c:numRef>
          </c:val>
          <c:smooth val="0"/>
          <c:extLst>
            <c:ext xmlns:c16="http://schemas.microsoft.com/office/drawing/2014/chart" uri="{C3380CC4-5D6E-409C-BE32-E72D297353CC}">
              <c16:uniqueId val="{00000002-2100-4275-BA07-0FE45602689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'E1-PA-007'!$B$25</c:f>
              <c:strCache>
                <c:ptCount val="1"/>
                <c:pt idx="0">
                  <c:v>Datos</c:v>
                </c:pt>
              </c:strCache>
            </c:strRef>
          </c:tx>
          <c:spPr>
            <a:solidFill>
              <a:srgbClr val="004586"/>
            </a:solidFill>
            <a:ln w="25400">
              <a:noFill/>
            </a:ln>
          </c:spPr>
          <c:invertIfNegative val="0"/>
          <c:cat>
            <c:strRef>
              <c:f>'E1-PA-007'!$A$26:$A$38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'E1-PA-007'!$B$26:$B$38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9AD-4275-863F-43FD6891231B}"/>
            </c:ext>
          </c:extLst>
        </c:ser>
        <c:ser>
          <c:idx val="1"/>
          <c:order val="1"/>
          <c:tx>
            <c:strRef>
              <c:f>'E1-PA-007'!$C$25</c:f>
              <c:strCache>
                <c:ptCount val="1"/>
                <c:pt idx="0">
                  <c:v>Meta Vigencia</c:v>
                </c:pt>
              </c:strCache>
            </c:strRef>
          </c:tx>
          <c:spPr>
            <a:solidFill>
              <a:srgbClr val="FF420E"/>
            </a:solidFill>
            <a:ln w="25400">
              <a:noFill/>
            </a:ln>
          </c:spPr>
          <c:invertIfNegative val="0"/>
          <c:cat>
            <c:strRef>
              <c:f>'E1-PA-007'!$A$26:$A$38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'E1-PA-007'!$C$26:$C$38</c:f>
              <c:numCache>
                <c:formatCode>_-* #,##0.0_-;\-* #,##0.0_-;_-* "-"??_-;_-@_-</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1-79AD-4275-863F-43FD6891231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'E1-PA-007'!$D$25</c:f>
              <c:strCache>
                <c:ptCount val="1"/>
                <c:pt idx="0">
                  <c:v>Meta - Rango</c:v>
                </c:pt>
              </c:strCache>
            </c:strRef>
          </c:tx>
          <c:spPr>
            <a:ln w="38100">
              <a:solidFill>
                <a:srgbClr val="FFD320"/>
              </a:solidFill>
              <a:prstDash val="solid"/>
            </a:ln>
          </c:spPr>
          <c:marker>
            <c:symbol val="none"/>
          </c:marker>
          <c:cat>
            <c:strRef>
              <c:f>'E1-PA-007'!$A$26:$A$38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'E1-PA-007'!$D$26:$D$38</c:f>
              <c:numCache>
                <c:formatCode>_-* #,##0.0_-;\-* #,##0.0_-;_-* "-"??_-;_-@_-</c:formatCode>
                <c:ptCount val="13"/>
                <c:pt idx="0">
                  <c:v>0.88200000000000001</c:v>
                </c:pt>
                <c:pt idx="1">
                  <c:v>0.88200000000000001</c:v>
                </c:pt>
                <c:pt idx="2">
                  <c:v>0.88200000000000001</c:v>
                </c:pt>
                <c:pt idx="3">
                  <c:v>0.88200000000000001</c:v>
                </c:pt>
                <c:pt idx="4">
                  <c:v>0.88200000000000001</c:v>
                </c:pt>
                <c:pt idx="5">
                  <c:v>0.88200000000000001</c:v>
                </c:pt>
                <c:pt idx="6">
                  <c:v>0.88200000000000001</c:v>
                </c:pt>
                <c:pt idx="7">
                  <c:v>0.88200000000000001</c:v>
                </c:pt>
                <c:pt idx="8">
                  <c:v>0.88200000000000001</c:v>
                </c:pt>
                <c:pt idx="9">
                  <c:v>0.88200000000000001</c:v>
                </c:pt>
                <c:pt idx="10">
                  <c:v>0.88200000000000001</c:v>
                </c:pt>
                <c:pt idx="11">
                  <c:v>0.88200000000000001</c:v>
                </c:pt>
                <c:pt idx="12">
                  <c:v>0.88200000000000001</c:v>
                </c:pt>
              </c:numCache>
            </c:numRef>
          </c:val>
          <c:smooth val="0"/>
          <c:extLst>
            <c:ext xmlns:c16="http://schemas.microsoft.com/office/drawing/2014/chart" uri="{C3380CC4-5D6E-409C-BE32-E72D297353CC}">
              <c16:uniqueId val="{00000002-79AD-4275-863F-43FD6891231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'E6-PA-004'!$B$25</c:f>
              <c:strCache>
                <c:ptCount val="1"/>
                <c:pt idx="0">
                  <c:v>Datos</c:v>
                </c:pt>
              </c:strCache>
            </c:strRef>
          </c:tx>
          <c:spPr>
            <a:solidFill>
              <a:srgbClr val="004586"/>
            </a:solidFill>
            <a:ln w="25400">
              <a:noFill/>
            </a:ln>
          </c:spPr>
          <c:invertIfNegative val="0"/>
          <c:cat>
            <c:strRef>
              <c:f>'E6-PA-004'!$A$26:$A$38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'E6-PA-004'!$B$26:$B$38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CAE-41C0-A74F-F37B31852B8B}"/>
            </c:ext>
          </c:extLst>
        </c:ser>
        <c:ser>
          <c:idx val="1"/>
          <c:order val="1"/>
          <c:tx>
            <c:strRef>
              <c:f>'E6-PA-004'!$C$25</c:f>
              <c:strCache>
                <c:ptCount val="1"/>
                <c:pt idx="0">
                  <c:v>Meta Vigencia</c:v>
                </c:pt>
              </c:strCache>
            </c:strRef>
          </c:tx>
          <c:spPr>
            <a:solidFill>
              <a:srgbClr val="FF420E"/>
            </a:solidFill>
            <a:ln w="25400">
              <a:noFill/>
            </a:ln>
          </c:spPr>
          <c:invertIfNegative val="0"/>
          <c:cat>
            <c:strRef>
              <c:f>'E6-PA-004'!$A$26:$A$38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CAE-41C0-A74F-F37B31852B8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'E6-PA-004'!$D$25</c:f>
              <c:strCache>
                <c:ptCount val="1"/>
                <c:pt idx="0">
                  <c:v>Meta - Rango</c:v>
                </c:pt>
              </c:strCache>
            </c:strRef>
          </c:tx>
          <c:spPr>
            <a:ln w="38100">
              <a:solidFill>
                <a:srgbClr val="FFD320"/>
              </a:solidFill>
              <a:prstDash val="solid"/>
            </a:ln>
          </c:spPr>
          <c:marker>
            <c:symbol val="none"/>
          </c:marker>
          <c:cat>
            <c:strRef>
              <c:f>'E6-PA-004'!$A$26:$A$38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'E6-PA-004'!$D$26:$D$38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CAE-41C0-A74F-F37B31852B8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'E1-PA-009'!$B$25</c:f>
              <c:strCache>
                <c:ptCount val="1"/>
                <c:pt idx="0">
                  <c:v>Datos</c:v>
                </c:pt>
              </c:strCache>
            </c:strRef>
          </c:tx>
          <c:spPr>
            <a:solidFill>
              <a:srgbClr val="004586"/>
            </a:solidFill>
            <a:ln w="25400">
              <a:noFill/>
            </a:ln>
          </c:spPr>
          <c:invertIfNegative val="0"/>
          <c:cat>
            <c:strRef>
              <c:f>'E1-PA-009'!$A$26:$A$38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'E1-PA-009'!$B$26:$B$38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1A5-4131-BBC7-126250205EF1}"/>
            </c:ext>
          </c:extLst>
        </c:ser>
        <c:ser>
          <c:idx val="1"/>
          <c:order val="1"/>
          <c:tx>
            <c:strRef>
              <c:f>'E1-PA-009'!$C$25</c:f>
              <c:strCache>
                <c:ptCount val="1"/>
                <c:pt idx="0">
                  <c:v>Meta Vigencia</c:v>
                </c:pt>
              </c:strCache>
            </c:strRef>
          </c:tx>
          <c:spPr>
            <a:solidFill>
              <a:srgbClr val="FF420E"/>
            </a:solidFill>
            <a:ln w="25400">
              <a:noFill/>
            </a:ln>
          </c:spPr>
          <c:invertIfNegative val="0"/>
          <c:cat>
            <c:strRef>
              <c:f>'E1-PA-009'!$A$26:$A$38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'E1-PA-009'!$C$26:$C$38</c:f>
              <c:numCache>
                <c:formatCode>_-* #,##0.0_-;\-* #,##0.0_-;_-* "-"??_-;_-@_-</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extLst>
            <c:ext xmlns:c16="http://schemas.microsoft.com/office/drawing/2014/chart" uri="{C3380CC4-5D6E-409C-BE32-E72D297353CC}">
              <c16:uniqueId val="{00000001-21A5-4131-BBC7-126250205EF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'E1-PA-009'!$D$25</c:f>
              <c:strCache>
                <c:ptCount val="1"/>
                <c:pt idx="0">
                  <c:v>Meta - Rango</c:v>
                </c:pt>
              </c:strCache>
            </c:strRef>
          </c:tx>
          <c:spPr>
            <a:ln w="38100">
              <a:solidFill>
                <a:srgbClr val="FFD320"/>
              </a:solidFill>
              <a:prstDash val="solid"/>
            </a:ln>
          </c:spPr>
          <c:marker>
            <c:symbol val="none"/>
          </c:marker>
          <c:cat>
            <c:strRef>
              <c:f>'E1-PA-009'!$A$26:$A$38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'E1-PA-009'!$D$26:$D$38</c:f>
              <c:numCache>
                <c:formatCode>_-* #,##0.0_-;\-* #,##0.0_-;_-* "-"??_-;_-@_-</c:formatCode>
                <c:ptCount val="13"/>
                <c:pt idx="0">
                  <c:v>98</c:v>
                </c:pt>
                <c:pt idx="1">
                  <c:v>98</c:v>
                </c:pt>
                <c:pt idx="2">
                  <c:v>98</c:v>
                </c:pt>
                <c:pt idx="3">
                  <c:v>98</c:v>
                </c:pt>
                <c:pt idx="4">
                  <c:v>98</c:v>
                </c:pt>
                <c:pt idx="5">
                  <c:v>98</c:v>
                </c:pt>
                <c:pt idx="6">
                  <c:v>98</c:v>
                </c:pt>
                <c:pt idx="7">
                  <c:v>98</c:v>
                </c:pt>
                <c:pt idx="8">
                  <c:v>98</c:v>
                </c:pt>
                <c:pt idx="9">
                  <c:v>98</c:v>
                </c:pt>
                <c:pt idx="10">
                  <c:v>98</c:v>
                </c:pt>
                <c:pt idx="11">
                  <c:v>98</c:v>
                </c:pt>
                <c:pt idx="12">
                  <c:v>98</c:v>
                </c:pt>
              </c:numCache>
            </c:numRef>
          </c:val>
          <c:smooth val="0"/>
          <c:extLst>
            <c:ext xmlns:c16="http://schemas.microsoft.com/office/drawing/2014/chart" uri="{C3380CC4-5D6E-409C-BE32-E72D297353CC}">
              <c16:uniqueId val="{00000002-21A5-4131-BBC7-126250205EF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'M4-PA-007'!$B$25</c:f>
              <c:strCache>
                <c:ptCount val="1"/>
                <c:pt idx="0">
                  <c:v>Datos</c:v>
                </c:pt>
              </c:strCache>
            </c:strRef>
          </c:tx>
          <c:spPr>
            <a:solidFill>
              <a:srgbClr val="004586"/>
            </a:solidFill>
            <a:ln w="25400">
              <a:noFill/>
            </a:ln>
          </c:spPr>
          <c:invertIfNegative val="0"/>
          <c:cat>
            <c:strRef>
              <c:f>'M4-PA-007'!$A$26:$A$38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'M4-PA-007'!$B$26:$B$38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ADC-419C-A1D6-DF53896B94C5}"/>
            </c:ext>
          </c:extLst>
        </c:ser>
        <c:ser>
          <c:idx val="1"/>
          <c:order val="1"/>
          <c:tx>
            <c:strRef>
              <c:f>'M4-PA-007'!$C$25</c:f>
              <c:strCache>
                <c:ptCount val="1"/>
                <c:pt idx="0">
                  <c:v>Meta Vigencia</c:v>
                </c:pt>
              </c:strCache>
            </c:strRef>
          </c:tx>
          <c:spPr>
            <a:solidFill>
              <a:srgbClr val="FF420E"/>
            </a:solidFill>
            <a:ln w="25400">
              <a:noFill/>
            </a:ln>
          </c:spPr>
          <c:invertIfNegative val="0"/>
          <c:cat>
            <c:strRef>
              <c:f>'M4-PA-007'!$A$26:$A$38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'M4-PA-007'!$C$26:$C$38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4ADC-419C-A1D6-DF53896B94C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'M4-PA-007'!$D$25</c:f>
              <c:strCache>
                <c:ptCount val="1"/>
                <c:pt idx="0">
                  <c:v>Meta - Rango</c:v>
                </c:pt>
              </c:strCache>
            </c:strRef>
          </c:tx>
          <c:spPr>
            <a:ln w="38100">
              <a:solidFill>
                <a:srgbClr val="FFD320"/>
              </a:solidFill>
              <a:prstDash val="solid"/>
            </a:ln>
          </c:spPr>
          <c:marker>
            <c:symbol val="none"/>
          </c:marker>
          <c:cat>
            <c:strRef>
              <c:f>'M4-PA-007'!$A$26:$A$38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'M4-PA-007'!$D$26:$D$38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4ADC-419C-A1D6-DF53896B94C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'M4-PA-008'!$B$25</c:f>
              <c:strCache>
                <c:ptCount val="1"/>
                <c:pt idx="0">
                  <c:v>Datos</c:v>
                </c:pt>
              </c:strCache>
            </c:strRef>
          </c:tx>
          <c:spPr>
            <a:solidFill>
              <a:srgbClr val="004586"/>
            </a:solidFill>
            <a:ln w="25400">
              <a:noFill/>
            </a:ln>
          </c:spPr>
          <c:invertIfNegative val="0"/>
          <c:cat>
            <c:strRef>
              <c:f>'M4-PA-008'!$A$26:$A$38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'M4-PA-008'!$B$26:$B$38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CC7-4762-B7A7-E471EB42EA2E}"/>
            </c:ext>
          </c:extLst>
        </c:ser>
        <c:ser>
          <c:idx val="1"/>
          <c:order val="1"/>
          <c:tx>
            <c:strRef>
              <c:f>'M4-PA-008'!$C$25</c:f>
              <c:strCache>
                <c:ptCount val="1"/>
                <c:pt idx="0">
                  <c:v>Meta Vigencia</c:v>
                </c:pt>
              </c:strCache>
            </c:strRef>
          </c:tx>
          <c:spPr>
            <a:solidFill>
              <a:srgbClr val="FF420E"/>
            </a:solidFill>
            <a:ln w="25400">
              <a:noFill/>
            </a:ln>
          </c:spPr>
          <c:invertIfNegative val="0"/>
          <c:cat>
            <c:strRef>
              <c:f>'M4-PA-008'!$A$26:$A$38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'M4-PA-008'!$C$26:$C$38</c:f>
              <c:numCache>
                <c:formatCode>_-* #,##0.0_-;\-* #,##0.0_-;_-* "-"??_-;_-@_-</c:formatCode>
                <c:ptCount val="13"/>
                <c:pt idx="0">
                  <c:v>2100</c:v>
                </c:pt>
                <c:pt idx="1">
                  <c:v>2100</c:v>
                </c:pt>
                <c:pt idx="2">
                  <c:v>2100</c:v>
                </c:pt>
                <c:pt idx="3">
                  <c:v>2100</c:v>
                </c:pt>
                <c:pt idx="4">
                  <c:v>2100</c:v>
                </c:pt>
                <c:pt idx="5">
                  <c:v>2100</c:v>
                </c:pt>
                <c:pt idx="6">
                  <c:v>2100</c:v>
                </c:pt>
                <c:pt idx="7">
                  <c:v>2100</c:v>
                </c:pt>
                <c:pt idx="8">
                  <c:v>2100</c:v>
                </c:pt>
                <c:pt idx="9">
                  <c:v>2100</c:v>
                </c:pt>
                <c:pt idx="10">
                  <c:v>2100</c:v>
                </c:pt>
                <c:pt idx="11">
                  <c:v>2100</c:v>
                </c:pt>
                <c:pt idx="12">
                  <c:v>2100</c:v>
                </c:pt>
              </c:numCache>
            </c:numRef>
          </c:val>
          <c:extLst>
            <c:ext xmlns:c16="http://schemas.microsoft.com/office/drawing/2014/chart" uri="{C3380CC4-5D6E-409C-BE32-E72D297353CC}">
              <c16:uniqueId val="{00000001-5CC7-4762-B7A7-E471EB42EA2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'M4-PA-008'!$D$25</c:f>
              <c:strCache>
                <c:ptCount val="1"/>
                <c:pt idx="0">
                  <c:v>Meta - Rango</c:v>
                </c:pt>
              </c:strCache>
            </c:strRef>
          </c:tx>
          <c:spPr>
            <a:ln w="38100">
              <a:solidFill>
                <a:srgbClr val="FFD320"/>
              </a:solidFill>
              <a:prstDash val="solid"/>
            </a:ln>
          </c:spPr>
          <c:marker>
            <c:symbol val="none"/>
          </c:marker>
          <c:cat>
            <c:strRef>
              <c:f>'M4-PA-008'!$A$26:$A$38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'M4-PA-008'!$D$26:$D$38</c:f>
              <c:numCache>
                <c:formatCode>_-* #,##0.0_-;\-* #,##0.0_-;_-* "-"??_-;_-@_-</c:formatCode>
                <c:ptCount val="13"/>
                <c:pt idx="0">
                  <c:v>2058</c:v>
                </c:pt>
                <c:pt idx="1">
                  <c:v>2058</c:v>
                </c:pt>
                <c:pt idx="2">
                  <c:v>2058</c:v>
                </c:pt>
                <c:pt idx="3">
                  <c:v>2058</c:v>
                </c:pt>
                <c:pt idx="4">
                  <c:v>2058</c:v>
                </c:pt>
                <c:pt idx="5">
                  <c:v>2058</c:v>
                </c:pt>
                <c:pt idx="6">
                  <c:v>2058</c:v>
                </c:pt>
                <c:pt idx="7">
                  <c:v>2058</c:v>
                </c:pt>
                <c:pt idx="8">
                  <c:v>2058</c:v>
                </c:pt>
                <c:pt idx="9">
                  <c:v>2058</c:v>
                </c:pt>
                <c:pt idx="10">
                  <c:v>2058</c:v>
                </c:pt>
                <c:pt idx="11">
                  <c:v>2058</c:v>
                </c:pt>
                <c:pt idx="12">
                  <c:v>2058</c:v>
                </c:pt>
              </c:numCache>
            </c:numRef>
          </c:val>
          <c:smooth val="0"/>
          <c:extLst>
            <c:ext xmlns:c16="http://schemas.microsoft.com/office/drawing/2014/chart" uri="{C3380CC4-5D6E-409C-BE32-E72D297353CC}">
              <c16:uniqueId val="{00000002-5CC7-4762-B7A7-E471EB42EA2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'M4-PA-016'!$B$25</c:f>
              <c:strCache>
                <c:ptCount val="1"/>
                <c:pt idx="0">
                  <c:v>Datos</c:v>
                </c:pt>
              </c:strCache>
            </c:strRef>
          </c:tx>
          <c:spPr>
            <a:solidFill>
              <a:srgbClr val="004586"/>
            </a:solidFill>
            <a:ln w="25400">
              <a:noFill/>
            </a:ln>
          </c:spPr>
          <c:invertIfNegative val="0"/>
          <c:cat>
            <c:strRef>
              <c:f>'M4-PA-016'!$A$26:$A$38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'M4-PA-016'!$B$26:$B$38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D45-40BC-A97C-6D4310BA6314}"/>
            </c:ext>
          </c:extLst>
        </c:ser>
        <c:ser>
          <c:idx val="1"/>
          <c:order val="1"/>
          <c:tx>
            <c:strRef>
              <c:f>'M4-PA-016'!$C$25</c:f>
              <c:strCache>
                <c:ptCount val="1"/>
                <c:pt idx="0">
                  <c:v>Meta Vigencia</c:v>
                </c:pt>
              </c:strCache>
            </c:strRef>
          </c:tx>
          <c:spPr>
            <a:solidFill>
              <a:srgbClr val="FF420E"/>
            </a:solidFill>
            <a:ln w="25400">
              <a:noFill/>
            </a:ln>
          </c:spPr>
          <c:invertIfNegative val="0"/>
          <c:cat>
            <c:strRef>
              <c:f>'M4-PA-016'!$A$26:$A$38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'M4-PA-016'!$C$26:$C$38</c:f>
              <c:numCache>
                <c:formatCode>_-* #,##0.0_-;\-* #,##0.0_-;_-* "-"??_-;_-@_-</c:formatCode>
                <c:ptCount val="13"/>
                <c:pt idx="0">
                  <c:v>13</c:v>
                </c:pt>
                <c:pt idx="1">
                  <c:v>13</c:v>
                </c:pt>
                <c:pt idx="2">
                  <c:v>13</c:v>
                </c:pt>
                <c:pt idx="3">
                  <c:v>13</c:v>
                </c:pt>
                <c:pt idx="4">
                  <c:v>13</c:v>
                </c:pt>
                <c:pt idx="5">
                  <c:v>13</c:v>
                </c:pt>
                <c:pt idx="6">
                  <c:v>13</c:v>
                </c:pt>
                <c:pt idx="7">
                  <c:v>13</c:v>
                </c:pt>
                <c:pt idx="8">
                  <c:v>13</c:v>
                </c:pt>
                <c:pt idx="9">
                  <c:v>13</c:v>
                </c:pt>
                <c:pt idx="10">
                  <c:v>13</c:v>
                </c:pt>
                <c:pt idx="11">
                  <c:v>13</c:v>
                </c:pt>
                <c:pt idx="12">
                  <c:v>13</c:v>
                </c:pt>
              </c:numCache>
            </c:numRef>
          </c:val>
          <c:extLst>
            <c:ext xmlns:c16="http://schemas.microsoft.com/office/drawing/2014/chart" uri="{C3380CC4-5D6E-409C-BE32-E72D297353CC}">
              <c16:uniqueId val="{00000001-AD45-40BC-A97C-6D4310BA631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'M4-PA-016'!$D$25</c:f>
              <c:strCache>
                <c:ptCount val="1"/>
                <c:pt idx="0">
                  <c:v>Meta - Rango</c:v>
                </c:pt>
              </c:strCache>
            </c:strRef>
          </c:tx>
          <c:spPr>
            <a:ln w="38100">
              <a:solidFill>
                <a:srgbClr val="FFD320"/>
              </a:solidFill>
              <a:prstDash val="solid"/>
            </a:ln>
          </c:spPr>
          <c:marker>
            <c:symbol val="none"/>
          </c:marker>
          <c:cat>
            <c:strRef>
              <c:f>'M4-PA-016'!$A$26:$A$38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'M4-PA-016'!$D$26:$D$38</c:f>
              <c:numCache>
                <c:formatCode>_-* #,##0.0_-;\-* #,##0.0_-;_-* "-"??_-;_-@_-</c:formatCode>
                <c:ptCount val="13"/>
                <c:pt idx="0">
                  <c:v>12.74</c:v>
                </c:pt>
                <c:pt idx="1">
                  <c:v>12.74</c:v>
                </c:pt>
                <c:pt idx="2">
                  <c:v>12.74</c:v>
                </c:pt>
                <c:pt idx="3">
                  <c:v>12.74</c:v>
                </c:pt>
                <c:pt idx="4">
                  <c:v>12.74</c:v>
                </c:pt>
                <c:pt idx="5">
                  <c:v>12.74</c:v>
                </c:pt>
                <c:pt idx="6">
                  <c:v>12.74</c:v>
                </c:pt>
                <c:pt idx="7">
                  <c:v>12.74</c:v>
                </c:pt>
                <c:pt idx="8">
                  <c:v>12.74</c:v>
                </c:pt>
                <c:pt idx="9">
                  <c:v>12.74</c:v>
                </c:pt>
                <c:pt idx="10">
                  <c:v>12.74</c:v>
                </c:pt>
                <c:pt idx="11">
                  <c:v>12.74</c:v>
                </c:pt>
                <c:pt idx="12">
                  <c:v>12.74</c:v>
                </c:pt>
              </c:numCache>
            </c:numRef>
          </c:val>
          <c:smooth val="0"/>
          <c:extLst>
            <c:ext xmlns:c16="http://schemas.microsoft.com/office/drawing/2014/chart" uri="{C3380CC4-5D6E-409C-BE32-E72D297353CC}">
              <c16:uniqueId val="{00000002-AD45-40BC-A97C-6D4310BA631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'C1-PA-001'!$B$25</c:f>
              <c:strCache>
                <c:ptCount val="1"/>
                <c:pt idx="0">
                  <c:v>Datos</c:v>
                </c:pt>
              </c:strCache>
            </c:strRef>
          </c:tx>
          <c:spPr>
            <a:solidFill>
              <a:srgbClr val="004586"/>
            </a:solidFill>
            <a:ln w="25400">
              <a:noFill/>
            </a:ln>
          </c:spPr>
          <c:invertIfNegative val="0"/>
          <c:cat>
            <c:strRef>
              <c:f>'C1-PA-001'!$A$26:$A$38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'C1-PA-001'!$B$26:$B$38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DD7-4A23-8D3E-FE9648CAA605}"/>
            </c:ext>
          </c:extLst>
        </c:ser>
        <c:ser>
          <c:idx val="1"/>
          <c:order val="1"/>
          <c:tx>
            <c:strRef>
              <c:f>'C1-PA-001'!$C$25</c:f>
              <c:strCache>
                <c:ptCount val="1"/>
                <c:pt idx="0">
                  <c:v>Meta Vigencia</c:v>
                </c:pt>
              </c:strCache>
            </c:strRef>
          </c:tx>
          <c:spPr>
            <a:solidFill>
              <a:srgbClr val="FF420E"/>
            </a:solidFill>
            <a:ln w="25400">
              <a:noFill/>
            </a:ln>
          </c:spPr>
          <c:invertIfNegative val="0"/>
          <c:cat>
            <c:strRef>
              <c:f>'C1-PA-001'!$A$26:$A$38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'C1-PA-001'!$C$26:$C$38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0DD7-4A23-8D3E-FE9648CAA60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'C1-PA-001'!$D$25</c:f>
              <c:strCache>
                <c:ptCount val="1"/>
                <c:pt idx="0">
                  <c:v>Meta - Rango</c:v>
                </c:pt>
              </c:strCache>
            </c:strRef>
          </c:tx>
          <c:spPr>
            <a:ln w="38100">
              <a:solidFill>
                <a:srgbClr val="FFD320"/>
              </a:solidFill>
              <a:prstDash val="solid"/>
            </a:ln>
          </c:spPr>
          <c:marker>
            <c:symbol val="none"/>
          </c:marker>
          <c:cat>
            <c:strRef>
              <c:f>'C1-PA-001'!$A$26:$A$38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'C1-PA-001'!$D$26:$D$38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0DD7-4A23-8D3E-FE9648CAA60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'C1-PA-002'!$B$25</c:f>
              <c:strCache>
                <c:ptCount val="1"/>
                <c:pt idx="0">
                  <c:v>Datos</c:v>
                </c:pt>
              </c:strCache>
            </c:strRef>
          </c:tx>
          <c:spPr>
            <a:solidFill>
              <a:srgbClr val="004586"/>
            </a:solidFill>
            <a:ln w="25400">
              <a:noFill/>
            </a:ln>
          </c:spPr>
          <c:invertIfNegative val="0"/>
          <c:cat>
            <c:strRef>
              <c:f>'C1-PA-002'!$A$26:$A$38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'C1-PA-002'!$B$26:$B$38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449-4117-8A36-11A286A92698}"/>
            </c:ext>
          </c:extLst>
        </c:ser>
        <c:ser>
          <c:idx val="1"/>
          <c:order val="1"/>
          <c:tx>
            <c:strRef>
              <c:f>'C1-PA-002'!$C$25</c:f>
              <c:strCache>
                <c:ptCount val="1"/>
                <c:pt idx="0">
                  <c:v>Meta Vigencia</c:v>
                </c:pt>
              </c:strCache>
            </c:strRef>
          </c:tx>
          <c:spPr>
            <a:solidFill>
              <a:srgbClr val="FF420E"/>
            </a:solidFill>
            <a:ln w="25400">
              <a:noFill/>
            </a:ln>
          </c:spPr>
          <c:invertIfNegative val="0"/>
          <c:cat>
            <c:strRef>
              <c:f>'C1-PA-002'!$A$26:$A$38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'C1-PA-002'!$C$26:$C$38</c:f>
              <c:numCache>
                <c:formatCode>_-* #,##0.0_-;\-* #,##0.0_-;_-* "-"??_-;_-@_-</c:formatCode>
                <c:ptCount val="13"/>
                <c:pt idx="0">
                  <c:v>58</c:v>
                </c:pt>
                <c:pt idx="1">
                  <c:v>58</c:v>
                </c:pt>
                <c:pt idx="2">
                  <c:v>58</c:v>
                </c:pt>
                <c:pt idx="3">
                  <c:v>58</c:v>
                </c:pt>
                <c:pt idx="4">
                  <c:v>58</c:v>
                </c:pt>
                <c:pt idx="5">
                  <c:v>58</c:v>
                </c:pt>
                <c:pt idx="6">
                  <c:v>58</c:v>
                </c:pt>
                <c:pt idx="7">
                  <c:v>58</c:v>
                </c:pt>
                <c:pt idx="8">
                  <c:v>58</c:v>
                </c:pt>
                <c:pt idx="9">
                  <c:v>58</c:v>
                </c:pt>
                <c:pt idx="10">
                  <c:v>58</c:v>
                </c:pt>
                <c:pt idx="11">
                  <c:v>58</c:v>
                </c:pt>
                <c:pt idx="12">
                  <c:v>58</c:v>
                </c:pt>
              </c:numCache>
            </c:numRef>
          </c:val>
          <c:extLst>
            <c:ext xmlns:c16="http://schemas.microsoft.com/office/drawing/2014/chart" uri="{C3380CC4-5D6E-409C-BE32-E72D297353CC}">
              <c16:uniqueId val="{00000001-5449-4117-8A36-11A286A9269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'C1-PA-002'!$D$25</c:f>
              <c:strCache>
                <c:ptCount val="1"/>
                <c:pt idx="0">
                  <c:v>Meta - Rango</c:v>
                </c:pt>
              </c:strCache>
            </c:strRef>
          </c:tx>
          <c:spPr>
            <a:ln w="38100">
              <a:solidFill>
                <a:srgbClr val="FFD320"/>
              </a:solidFill>
              <a:prstDash val="solid"/>
            </a:ln>
          </c:spPr>
          <c:marker>
            <c:symbol val="none"/>
          </c:marker>
          <c:cat>
            <c:strRef>
              <c:f>'C1-PA-002'!$A$26:$A$38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'C1-PA-002'!$D$26:$D$38</c:f>
              <c:numCache>
                <c:formatCode>_-* #,##0.0_-;\-* #,##0.0_-;_-* "-"??_-;_-@_-</c:formatCode>
                <c:ptCount val="13"/>
                <c:pt idx="0">
                  <c:v>56.839999999999996</c:v>
                </c:pt>
                <c:pt idx="1">
                  <c:v>56.839999999999996</c:v>
                </c:pt>
                <c:pt idx="2">
                  <c:v>56.839999999999996</c:v>
                </c:pt>
                <c:pt idx="3">
                  <c:v>56.839999999999996</c:v>
                </c:pt>
                <c:pt idx="4">
                  <c:v>56.839999999999996</c:v>
                </c:pt>
                <c:pt idx="5">
                  <c:v>56.839999999999996</c:v>
                </c:pt>
                <c:pt idx="6">
                  <c:v>56.839999999999996</c:v>
                </c:pt>
                <c:pt idx="7">
                  <c:v>56.839999999999996</c:v>
                </c:pt>
                <c:pt idx="8">
                  <c:v>56.839999999999996</c:v>
                </c:pt>
                <c:pt idx="9">
                  <c:v>56.839999999999996</c:v>
                </c:pt>
                <c:pt idx="10">
                  <c:v>56.839999999999996</c:v>
                </c:pt>
                <c:pt idx="11">
                  <c:v>56.839999999999996</c:v>
                </c:pt>
                <c:pt idx="12">
                  <c:v>56.839999999999996</c:v>
                </c:pt>
              </c:numCache>
            </c:numRef>
          </c:val>
          <c:smooth val="0"/>
          <c:extLst>
            <c:ext xmlns:c16="http://schemas.microsoft.com/office/drawing/2014/chart" uri="{C3380CC4-5D6E-409C-BE32-E72D297353CC}">
              <c16:uniqueId val="{00000002-5449-4117-8A36-11A286A9269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'E1-PA-008'!$B$25</c:f>
              <c:strCache>
                <c:ptCount val="1"/>
                <c:pt idx="0">
                  <c:v>Datos</c:v>
                </c:pt>
              </c:strCache>
            </c:strRef>
          </c:tx>
          <c:spPr>
            <a:solidFill>
              <a:srgbClr val="004586"/>
            </a:solidFill>
            <a:ln w="25400">
              <a:noFill/>
            </a:ln>
          </c:spPr>
          <c:invertIfNegative val="0"/>
          <c:cat>
            <c:strRef>
              <c:f>'E1-PA-008'!$A$26:$A$38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'E1-PA-008'!$B$26:$B$38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BA-4CFA-9C66-F17B48B19D3D}"/>
            </c:ext>
          </c:extLst>
        </c:ser>
        <c:ser>
          <c:idx val="1"/>
          <c:order val="1"/>
          <c:tx>
            <c:strRef>
              <c:f>'E1-PA-008'!$C$25</c:f>
              <c:strCache>
                <c:ptCount val="1"/>
                <c:pt idx="0">
                  <c:v>Meta Vigencia</c:v>
                </c:pt>
              </c:strCache>
            </c:strRef>
          </c:tx>
          <c:spPr>
            <a:solidFill>
              <a:srgbClr val="FF420E"/>
            </a:solidFill>
            <a:ln w="25400">
              <a:noFill/>
            </a:ln>
          </c:spPr>
          <c:invertIfNegative val="0"/>
          <c:cat>
            <c:strRef>
              <c:f>'E1-PA-008'!$A$26:$A$38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7BA-4CFA-9C66-F17B48B19D3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'E1-PA-008'!$D$25</c:f>
              <c:strCache>
                <c:ptCount val="1"/>
                <c:pt idx="0">
                  <c:v>Meta - Rango</c:v>
                </c:pt>
              </c:strCache>
            </c:strRef>
          </c:tx>
          <c:spPr>
            <a:ln w="38100">
              <a:solidFill>
                <a:srgbClr val="FFD320"/>
              </a:solidFill>
              <a:prstDash val="solid"/>
            </a:ln>
          </c:spPr>
          <c:marker>
            <c:symbol val="none"/>
          </c:marker>
          <c:cat>
            <c:strRef>
              <c:f>'E1-PA-008'!$A$26:$A$38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'E1-PA-008'!$D$26:$D$38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7BA-4CFA-9C66-F17B48B19D3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'A2-PA-001'!$B$25</c:f>
              <c:strCache>
                <c:ptCount val="1"/>
                <c:pt idx="0">
                  <c:v>Datos</c:v>
                </c:pt>
              </c:strCache>
            </c:strRef>
          </c:tx>
          <c:spPr>
            <a:solidFill>
              <a:srgbClr val="004586"/>
            </a:solidFill>
            <a:ln w="25400">
              <a:noFill/>
            </a:ln>
          </c:spPr>
          <c:invertIfNegative val="0"/>
          <c:cat>
            <c:strRef>
              <c:f>'A2-PA-001'!$A$26:$A$38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'A2-PA-001'!$B$26:$B$38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327-49F4-94AA-4C13388418BE}"/>
            </c:ext>
          </c:extLst>
        </c:ser>
        <c:ser>
          <c:idx val="1"/>
          <c:order val="1"/>
          <c:tx>
            <c:strRef>
              <c:f>'A2-PA-001'!$C$25</c:f>
              <c:strCache>
                <c:ptCount val="1"/>
                <c:pt idx="0">
                  <c:v>Meta Vigencia</c:v>
                </c:pt>
              </c:strCache>
            </c:strRef>
          </c:tx>
          <c:spPr>
            <a:solidFill>
              <a:srgbClr val="FF420E"/>
            </a:solidFill>
            <a:ln w="25400">
              <a:noFill/>
            </a:ln>
          </c:spPr>
          <c:invertIfNegative val="0"/>
          <c:cat>
            <c:strRef>
              <c:f>'A2-PA-001'!$A$26:$A$38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'A2-PA-001'!$C$26:$C$38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5327-49F4-94AA-4C13388418B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'A2-PA-001'!$D$25</c:f>
              <c:strCache>
                <c:ptCount val="1"/>
                <c:pt idx="0">
                  <c:v>Meta - Rango</c:v>
                </c:pt>
              </c:strCache>
            </c:strRef>
          </c:tx>
          <c:spPr>
            <a:ln w="38100">
              <a:solidFill>
                <a:srgbClr val="FFD320"/>
              </a:solidFill>
              <a:prstDash val="solid"/>
            </a:ln>
          </c:spPr>
          <c:marker>
            <c:symbol val="none"/>
          </c:marker>
          <c:cat>
            <c:strRef>
              <c:f>'A2-PA-001'!$A$26:$A$38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'A2-PA-001'!$D$26:$D$38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5327-49F4-94AA-4C13388418B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'A2-PA-002'!$B$25</c:f>
              <c:strCache>
                <c:ptCount val="1"/>
                <c:pt idx="0">
                  <c:v>Datos</c:v>
                </c:pt>
              </c:strCache>
            </c:strRef>
          </c:tx>
          <c:spPr>
            <a:solidFill>
              <a:srgbClr val="004586"/>
            </a:solidFill>
            <a:ln w="25400">
              <a:noFill/>
            </a:ln>
          </c:spPr>
          <c:invertIfNegative val="0"/>
          <c:cat>
            <c:strRef>
              <c:f>'A2-PA-002'!$A$26:$A$38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'A2-PA-002'!$B$26:$B$38</c:f>
              <c:numCache>
                <c:formatCode>_-* #,##0.0_-;\-* #,##0.0_-;_-*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9AC-415A-A1E8-97888896F1AF}"/>
            </c:ext>
          </c:extLst>
        </c:ser>
        <c:ser>
          <c:idx val="1"/>
          <c:order val="1"/>
          <c:tx>
            <c:strRef>
              <c:f>'A2-PA-002'!$C$25</c:f>
              <c:strCache>
                <c:ptCount val="1"/>
                <c:pt idx="0">
                  <c:v>Meta Vigencia</c:v>
                </c:pt>
              </c:strCache>
            </c:strRef>
          </c:tx>
          <c:spPr>
            <a:solidFill>
              <a:srgbClr val="FF420E"/>
            </a:solidFill>
            <a:ln w="25400">
              <a:noFill/>
            </a:ln>
          </c:spPr>
          <c:invertIfNegative val="0"/>
          <c:cat>
            <c:strRef>
              <c:f>'A2-PA-002'!$A$26:$A$38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'A2-PA-002'!$C$26:$C$38</c:f>
              <c:numCache>
                <c:formatCode>_-* #,##0.0_-;\-* #,##0.0_-;_-* "-"??_-;_-@_-</c:formatCode>
                <c:ptCount val="13"/>
                <c:pt idx="0">
                  <c:v>8</c:v>
                </c:pt>
                <c:pt idx="1">
                  <c:v>8</c:v>
                </c:pt>
                <c:pt idx="2">
                  <c:v>8</c:v>
                </c:pt>
                <c:pt idx="3">
                  <c:v>8</c:v>
                </c:pt>
                <c:pt idx="4">
                  <c:v>8</c:v>
                </c:pt>
                <c:pt idx="5">
                  <c:v>8</c:v>
                </c:pt>
                <c:pt idx="6">
                  <c:v>8</c:v>
                </c:pt>
                <c:pt idx="7">
                  <c:v>8</c:v>
                </c:pt>
                <c:pt idx="8">
                  <c:v>8</c:v>
                </c:pt>
                <c:pt idx="9">
                  <c:v>8</c:v>
                </c:pt>
                <c:pt idx="10">
                  <c:v>8</c:v>
                </c:pt>
                <c:pt idx="11">
                  <c:v>8</c:v>
                </c:pt>
                <c:pt idx="12">
                  <c:v>8</c:v>
                </c:pt>
              </c:numCache>
            </c:numRef>
          </c:val>
          <c:extLst>
            <c:ext xmlns:c16="http://schemas.microsoft.com/office/drawing/2014/chart" uri="{C3380CC4-5D6E-409C-BE32-E72D297353CC}">
              <c16:uniqueId val="{00000001-29AC-415A-A1E8-97888896F1A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'A2-PA-002'!$D$25</c:f>
              <c:strCache>
                <c:ptCount val="1"/>
                <c:pt idx="0">
                  <c:v>Meta - Rango</c:v>
                </c:pt>
              </c:strCache>
            </c:strRef>
          </c:tx>
          <c:spPr>
            <a:ln w="38100">
              <a:solidFill>
                <a:srgbClr val="FFD320"/>
              </a:solidFill>
              <a:prstDash val="solid"/>
            </a:ln>
          </c:spPr>
          <c:marker>
            <c:symbol val="none"/>
          </c:marker>
          <c:cat>
            <c:strRef>
              <c:f>'A2-PA-002'!$A$26:$A$38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'A2-PA-002'!$D$26:$D$38</c:f>
              <c:numCache>
                <c:formatCode>_-* #,##0.0_-;\-* #,##0.0_-;_-* "-"??_-;_-@_-</c:formatCode>
                <c:ptCount val="13"/>
                <c:pt idx="0">
                  <c:v>7.84</c:v>
                </c:pt>
                <c:pt idx="1">
                  <c:v>7.84</c:v>
                </c:pt>
                <c:pt idx="2">
                  <c:v>7.84</c:v>
                </c:pt>
                <c:pt idx="3">
                  <c:v>7.84</c:v>
                </c:pt>
                <c:pt idx="4">
                  <c:v>7.84</c:v>
                </c:pt>
                <c:pt idx="5">
                  <c:v>7.84</c:v>
                </c:pt>
                <c:pt idx="6">
                  <c:v>7.84</c:v>
                </c:pt>
                <c:pt idx="7">
                  <c:v>7.84</c:v>
                </c:pt>
                <c:pt idx="8">
                  <c:v>7.84</c:v>
                </c:pt>
                <c:pt idx="9">
                  <c:v>7.84</c:v>
                </c:pt>
                <c:pt idx="10">
                  <c:v>7.84</c:v>
                </c:pt>
                <c:pt idx="11">
                  <c:v>7.84</c:v>
                </c:pt>
                <c:pt idx="12">
                  <c:v>7.84</c:v>
                </c:pt>
              </c:numCache>
            </c:numRef>
          </c:val>
          <c:smooth val="0"/>
          <c:extLst>
            <c:ext xmlns:c16="http://schemas.microsoft.com/office/drawing/2014/chart" uri="{C3380CC4-5D6E-409C-BE32-E72D297353CC}">
              <c16:uniqueId val="{00000002-29AC-415A-A1E8-97888896F1A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'A2-PA-003'!$B$25</c:f>
              <c:strCache>
                <c:ptCount val="1"/>
                <c:pt idx="0">
                  <c:v>Datos</c:v>
                </c:pt>
              </c:strCache>
            </c:strRef>
          </c:tx>
          <c:spPr>
            <a:solidFill>
              <a:srgbClr val="004586"/>
            </a:solidFill>
            <a:ln w="25400">
              <a:noFill/>
            </a:ln>
          </c:spPr>
          <c:invertIfNegative val="0"/>
          <c:cat>
            <c:strRef>
              <c:f>'A2-PA-003'!$A$26:$A$38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'A2-PA-003'!$B$26:$B$38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611-4620-9C62-3A169D96DF7D}"/>
            </c:ext>
          </c:extLst>
        </c:ser>
        <c:ser>
          <c:idx val="1"/>
          <c:order val="1"/>
          <c:tx>
            <c:strRef>
              <c:f>'A2-PA-003'!$C$25</c:f>
              <c:strCache>
                <c:ptCount val="1"/>
                <c:pt idx="0">
                  <c:v>Meta Vigencia</c:v>
                </c:pt>
              </c:strCache>
            </c:strRef>
          </c:tx>
          <c:spPr>
            <a:solidFill>
              <a:srgbClr val="FF420E"/>
            </a:solidFill>
            <a:ln w="25400">
              <a:noFill/>
            </a:ln>
          </c:spPr>
          <c:invertIfNegative val="0"/>
          <c:cat>
            <c:strRef>
              <c:f>'A2-PA-003'!$A$26:$A$38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'A2-PA-003'!$C$26:$C$38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611-4620-9C62-3A169D96DF7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'A2-PA-003'!$D$25</c:f>
              <c:strCache>
                <c:ptCount val="1"/>
                <c:pt idx="0">
                  <c:v>Meta - Rango</c:v>
                </c:pt>
              </c:strCache>
            </c:strRef>
          </c:tx>
          <c:spPr>
            <a:ln w="38100">
              <a:solidFill>
                <a:srgbClr val="FFD320"/>
              </a:solidFill>
              <a:prstDash val="solid"/>
            </a:ln>
          </c:spPr>
          <c:marker>
            <c:symbol val="none"/>
          </c:marker>
          <c:cat>
            <c:strRef>
              <c:f>'A2-PA-003'!$A$26:$A$38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'A2-PA-003'!$D$26:$D$38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611-4620-9C62-3A169D96DF7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01.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7.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OAC!A1"/><Relationship Id="rId1" Type="http://schemas.openxmlformats.org/officeDocument/2006/relationships/chart" Target="../charts/chart89.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105.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1.jpeg"/><Relationship Id="rId1" Type="http://schemas.openxmlformats.org/officeDocument/2006/relationships/chart" Target="../charts/chart90.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1.jpeg"/><Relationship Id="rId1" Type="http://schemas.openxmlformats.org/officeDocument/2006/relationships/chart" Target="../charts/chart9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OAP!A1"/><Relationship Id="rId1" Type="http://schemas.openxmlformats.org/officeDocument/2006/relationships/chart" Target="../charts/chart92.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108.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0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7.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OCI!A1"/><Relationship Id="rId1" Type="http://schemas.openxmlformats.org/officeDocument/2006/relationships/chart" Target="../charts/chart98.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114.xml.rels><?xml version="1.0" encoding="UTF-8" standalone="yes"?>
<Relationships xmlns="http://schemas.openxmlformats.org/package/2006/relationships"><Relationship Id="rId3" Type="http://schemas.openxmlformats.org/officeDocument/2006/relationships/hyperlink" Target="#OCI!A1"/><Relationship Id="rId2" Type="http://schemas.openxmlformats.org/officeDocument/2006/relationships/image" Target="../media/image1.jpeg"/><Relationship Id="rId1" Type="http://schemas.openxmlformats.org/officeDocument/2006/relationships/chart" Target="../charts/chart99.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SG!A1"/><Relationship Id="rId1" Type="http://schemas.openxmlformats.org/officeDocument/2006/relationships/chart" Target="../charts/chart100.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11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1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1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1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2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7.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9.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0.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2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3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7.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9.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0.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3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4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4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OFL!A1"/><Relationship Id="rId1" Type="http://schemas.openxmlformats.org/officeDocument/2006/relationships/chart" Target="../charts/chart127.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143.xml.rels><?xml version="1.0" encoding="UTF-8" standalone="yes"?>
<Relationships xmlns="http://schemas.openxmlformats.org/package/2006/relationships"><Relationship Id="rId3" Type="http://schemas.openxmlformats.org/officeDocument/2006/relationships/hyperlink" Target="#OFL!A1"/><Relationship Id="rId2" Type="http://schemas.openxmlformats.org/officeDocument/2006/relationships/image" Target="../media/image1.jpeg"/><Relationship Id="rId1" Type="http://schemas.openxmlformats.org/officeDocument/2006/relationships/chart" Target="../charts/chart12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44.xml.rels><?xml version="1.0" encoding="UTF-8" standalone="yes"?>
<Relationships xmlns="http://schemas.openxmlformats.org/package/2006/relationships"><Relationship Id="rId3" Type="http://schemas.openxmlformats.org/officeDocument/2006/relationships/hyperlink" Target="#OFL!A1"/><Relationship Id="rId2" Type="http://schemas.openxmlformats.org/officeDocument/2006/relationships/image" Target="../media/image1.jpeg"/><Relationship Id="rId1" Type="http://schemas.openxmlformats.org/officeDocument/2006/relationships/chart" Target="../charts/chart129.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45.xml.rels><?xml version="1.0" encoding="UTF-8" standalone="yes"?>
<Relationships xmlns="http://schemas.openxmlformats.org/package/2006/relationships"><Relationship Id="rId3" Type="http://schemas.openxmlformats.org/officeDocument/2006/relationships/hyperlink" Target="#OFL!A1"/><Relationship Id="rId2" Type="http://schemas.openxmlformats.org/officeDocument/2006/relationships/image" Target="../media/image1.jpeg"/><Relationship Id="rId1" Type="http://schemas.openxmlformats.org/officeDocument/2006/relationships/chart" Target="../charts/chart130.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ICADORES!A1"/><Relationship Id="rId1" Type="http://schemas.openxmlformats.org/officeDocument/2006/relationships/chart" Target="../charts/chart1.xml"/><Relationship Id="rId5" Type="http://schemas.openxmlformats.org/officeDocument/2006/relationships/image" Target="../media/image1.jpeg"/><Relationship Id="rId4" Type="http://schemas.openxmlformats.org/officeDocument/2006/relationships/image" Target="../media/image6.svg"/></Relationships>
</file>

<file path=xl/drawings/_rels/drawing17.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image" Target="../media/image1.jpeg"/><Relationship Id="rId1" Type="http://schemas.openxmlformats.org/officeDocument/2006/relationships/chart" Target="../charts/chart2.xml"/><Relationship Id="rId5" Type="http://schemas.openxmlformats.org/officeDocument/2006/relationships/image" Target="../media/image6.svg"/><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jpeg"/><Relationship Id="rId1" Type="http://schemas.openxmlformats.org/officeDocument/2006/relationships/chart" Target="../charts/chart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jpeg"/><Relationship Id="rId1" Type="http://schemas.openxmlformats.org/officeDocument/2006/relationships/chart" Target="../charts/chart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jpeg"/><Relationship Id="rId1" Type="http://schemas.openxmlformats.org/officeDocument/2006/relationships/chart" Target="../charts/chart5.xml"/><Relationship Id="rId5" Type="http://schemas.openxmlformats.org/officeDocument/2006/relationships/image" Target="../media/image6.svg"/><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FJYC!A1"/><Relationship Id="rId1" Type="http://schemas.openxmlformats.org/officeDocument/2006/relationships/chart" Target="../charts/chart6.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FJYC!A1"/><Relationship Id="rId1" Type="http://schemas.openxmlformats.org/officeDocument/2006/relationships/image" Target="../media/image1.jpeg"/><Relationship Id="rId6" Type="http://schemas.openxmlformats.org/officeDocument/2006/relationships/hyperlink" Target="#INDICADORES!A1"/><Relationship Id="rId5" Type="http://schemas.openxmlformats.org/officeDocument/2006/relationships/chart" Target="../charts/chart7.xml"/><Relationship Id="rId4" Type="http://schemas.openxmlformats.org/officeDocument/2006/relationships/image" Target="../media/image6.svg"/></Relationships>
</file>

<file path=xl/drawings/_rels/drawing23.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9.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FJYC!A1"/><Relationship Id="rId1" Type="http://schemas.openxmlformats.org/officeDocument/2006/relationships/image" Target="../media/image1.jpeg"/><Relationship Id="rId6" Type="http://schemas.openxmlformats.org/officeDocument/2006/relationships/hyperlink" Target="#INDICADORES!A1"/><Relationship Id="rId5" Type="http://schemas.openxmlformats.org/officeDocument/2006/relationships/chart" Target="../charts/chart10.xml"/><Relationship Id="rId4" Type="http://schemas.openxmlformats.org/officeDocument/2006/relationships/image" Target="../media/image6.svg"/></Relationships>
</file>

<file path=xl/drawings/_rels/drawing26.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1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1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1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EAS!A1"/><Relationship Id="rId1" Type="http://schemas.openxmlformats.org/officeDocument/2006/relationships/chart" Target="../charts/chart14.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1.jpeg"/><Relationship Id="rId1" Type="http://schemas.openxmlformats.org/officeDocument/2006/relationships/chart" Target="../charts/chart1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1.jpeg"/><Relationship Id="rId1" Type="http://schemas.openxmlformats.org/officeDocument/2006/relationships/chart" Target="../charts/chart1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32.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1.jpeg"/><Relationship Id="rId1" Type="http://schemas.openxmlformats.org/officeDocument/2006/relationships/chart" Target="../charts/chart17.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1.jpeg"/><Relationship Id="rId1" Type="http://schemas.openxmlformats.org/officeDocument/2006/relationships/chart" Target="../charts/chart1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19.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0.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4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7.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43.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44.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9.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4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30.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4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3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3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PU!A1"/><Relationship Id="rId1" Type="http://schemas.openxmlformats.org/officeDocument/2006/relationships/chart" Target="../charts/chart33.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49.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1.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7.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3.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9.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40.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61.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7.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PSS!A1"/><Relationship Id="rId1" Type="http://schemas.openxmlformats.org/officeDocument/2006/relationships/chart" Target="../charts/chart49.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65.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0.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68.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69.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5.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6.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7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7.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8.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9.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0.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1.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2.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3.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4.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D!A1"/><Relationship Id="rId1" Type="http://schemas.openxmlformats.org/officeDocument/2006/relationships/chart" Target="../charts/chart65.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8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6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8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67.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8.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8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9.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D!A1"/><Relationship Id="rId1" Type="http://schemas.openxmlformats.org/officeDocument/2006/relationships/chart" Target="../charts/chart70.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86.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87.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8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8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5.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9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6.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J!A1"/><Relationship Id="rId1" Type="http://schemas.openxmlformats.org/officeDocument/2006/relationships/chart" Target="../charts/chart77.xml"/><Relationship Id="rId6" Type="http://schemas.openxmlformats.org/officeDocument/2006/relationships/hyperlink" Target="#INDICADORES!A1"/><Relationship Id="rId5" Type="http://schemas.openxmlformats.org/officeDocument/2006/relationships/image" Target="../media/image1.jpeg"/><Relationship Id="rId4" Type="http://schemas.openxmlformats.org/officeDocument/2006/relationships/image" Target="../media/image6.svg"/></Relationships>
</file>

<file path=xl/drawings/_rels/drawing93.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78.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94.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79.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0.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96.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1.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97.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2.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3.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_rels/drawing99.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4.xml"/><Relationship Id="rId6" Type="http://schemas.openxmlformats.org/officeDocument/2006/relationships/hyperlink" Target="#INDICADORES!A1"/><Relationship Id="rId5" Type="http://schemas.openxmlformats.org/officeDocument/2006/relationships/image" Target="../media/image6.sv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3714750</xdr:colOff>
      <xdr:row>2</xdr:row>
      <xdr:rowOff>17479</xdr:rowOff>
    </xdr:from>
    <xdr:to>
      <xdr:col>3</xdr:col>
      <xdr:colOff>421821</xdr:colOff>
      <xdr:row>3</xdr:row>
      <xdr:rowOff>274245</xdr:rowOff>
    </xdr:to>
    <xdr:pic>
      <xdr:nvPicPr>
        <xdr:cNvPr id="3" name="Imagen 2" descr="Logo">
          <a:extLst>
            <a:ext uri="{FF2B5EF4-FFF2-40B4-BE49-F238E27FC236}">
              <a16:creationId xmlns:a16="http://schemas.microsoft.com/office/drawing/2014/main" id="{E8A70B9A-2D69-4C26-B504-2178FE4076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5286" y="384872"/>
          <a:ext cx="1455964" cy="797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C3FDCDD1-87BF-4FB3-9656-150BE7F279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209550</xdr:colOff>
      <xdr:row>0</xdr:row>
      <xdr:rowOff>104775</xdr:rowOff>
    </xdr:from>
    <xdr:to>
      <xdr:col>2</xdr:col>
      <xdr:colOff>610906</xdr:colOff>
      <xdr:row>4</xdr:row>
      <xdr:rowOff>60159</xdr:rowOff>
    </xdr:to>
    <xdr:pic>
      <xdr:nvPicPr>
        <xdr:cNvPr id="4" name="Imagen 3">
          <a:extLst>
            <a:ext uri="{FF2B5EF4-FFF2-40B4-BE49-F238E27FC236}">
              <a16:creationId xmlns:a16="http://schemas.microsoft.com/office/drawing/2014/main" id="{F42217F2-974E-4EFC-A1EE-5D9743F4B0E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0" y="1047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653CBC3-9ED5-4189-9B2B-8A9010EB0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9F58CD8-F459-4798-9709-F3ECD86252E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88F61F0-AC3D-42CA-85FB-A0F448478D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99145DEE-4B23-4687-B7A9-474CB610EE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D821F1C3-518F-4D38-A99C-C2018C13476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B346D6C-54AD-45D8-9C97-371D35559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268936B-1566-4574-8F4D-B2F1CA8A7EF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712D974-9DCD-4939-86AC-5FABC229ED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CD498562-A736-4EC5-AD8B-6A876ED198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50A9B3C-892E-4340-A137-426F7C09E34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21D716B-C640-4A2C-83FA-38E9384A6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B554486-BA49-4D87-911A-6F0FA5045B3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C09DA80-F79D-446A-B642-D60DF89817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B6183EBC-E42B-4EC0-8EBE-820814583C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DF22616-C9FC-4EA0-8308-08E0E50A3A7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6696BDD-B368-4EE7-A116-E4308D5D3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384B0DE-5951-4197-958D-44739E98DF8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8A76FC5-EFF5-43D1-882F-E999ACCD47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7677EDBA-7F92-4FB1-AD98-6AD852E317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9072644E-B0A3-4435-B5B9-ABC22B58524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2B85F08-A614-456C-8682-1C9202D66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FB45E7B-F41C-4707-834F-878D59BE5A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7D30706-0F48-4C81-828D-8A4870269C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E0555C27-1A0E-43C1-8C9B-A2497256E4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26D8120-2C14-4CED-8813-CAA701546AA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FB51CCE-7FDC-4C05-A8B2-3D3F8673C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93BC20D-8B2A-417F-A7BD-98C3A1AC1AE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FC8DB9-C795-4721-A9DF-0A14864DC4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2A4442E2-D2B1-4DC6-8BF8-8AFC67F385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1C9C934A-A643-4B32-9DC2-E1594252DC2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2EA39F1-EFC4-45D6-A3DD-7258AD710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31ADFA9-C0AA-42E3-9DE9-DE428219DDB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49C6263-5BC9-4AEB-8932-163A031169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9303F788-6954-4BEC-BA7E-B29035B8E9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077F1E90-6312-4049-8534-14F44B88E98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7A7FC78-6E02-4450-9A3C-0DC3F8FAC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9F1CE24-89BE-44C8-BC56-63875108AA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494F16A-8040-4568-A0A9-97F68EB0C74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0D9DAF74-73DC-400C-A933-F96E4D7FE4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A7BB4A7C-A51E-4E54-8BC0-AC1BC8F9EB5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970E8A5-D280-4BC6-B8ED-9487EA74B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2828ADC-C7D9-4510-B274-D4D1B4B8C0A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CD5A97A-F867-4CD1-85CC-60C7068E4C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B2AE1501-D396-4EB1-99CC-5B4A213E0B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95239ABA-2B09-43ED-938D-20841486D99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CD6B326-3D13-4E4A-8ADA-2D6C21227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F454CF3-658C-412C-B315-F98D09BEB91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BF34ACD-2022-47AD-A079-ACB1C6D862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0805CE58-F12F-4A34-AC9A-3BD2DFFD44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1D7260B-8EA8-45A7-BC71-0A65B7E2F99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84D2AD1-5DA3-4F9C-BE7F-87022D534C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228600</xdr:colOff>
      <xdr:row>0</xdr:row>
      <xdr:rowOff>142875</xdr:rowOff>
    </xdr:from>
    <xdr:to>
      <xdr:col>2</xdr:col>
      <xdr:colOff>629956</xdr:colOff>
      <xdr:row>4</xdr:row>
      <xdr:rowOff>98259</xdr:rowOff>
    </xdr:to>
    <xdr:pic>
      <xdr:nvPicPr>
        <xdr:cNvPr id="4" name="Imagen 3">
          <a:extLst>
            <a:ext uri="{FF2B5EF4-FFF2-40B4-BE49-F238E27FC236}">
              <a16:creationId xmlns:a16="http://schemas.microsoft.com/office/drawing/2014/main" id="{FC9D1E4E-1CB2-45C1-B2D1-B4B4EA5C8A0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6800"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4E50870-C913-4058-9E2C-F104A1485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0B989A2-CECE-4CD7-881F-0A98074E9C4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9FDC7C-3C99-4B60-9858-7D7AD53732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E49E074E-87F0-4C41-8F15-B65C763D36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69F5185A-798C-412A-8A3D-7F7EFAAAAAB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7FED307-F43D-4EEF-AF78-CFC60D532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4EC531C-0D97-4164-9E6E-183F254568F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9307ECA-EA74-4BC3-9D89-0217C8F07E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5156569A-2B79-4151-8110-BFCB7084DD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31C41A2E-0C0A-4728-9986-6E1E68B0300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C1939C3-89C1-4F58-A82E-6D15D8A30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BA14591-6206-4BB8-B5E5-DF2A1EA1956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32A3E9B-0FE6-4673-9152-9A68D710D8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D4477F4-8265-4495-A8AC-AEA9971FEF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A7F4E02F-C7A3-4F2F-B2D5-E9D63CEDB17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F851BEF-6FC8-412B-8663-D11627275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E4D96442-3B11-45BE-8A0A-0680DFADD0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E4474E0-91E2-4C9F-8952-00941145056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0D0C6FD2-12FF-4DF2-BB41-5F7BA06706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4D1881C-3D2A-4C29-A697-913C5CEE9B1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95D21C4-880E-4827-9B12-37AAAE7D6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8B70703-EAD1-4FD4-8BF7-383C5C43A99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1EA1CE8-B624-4106-ACB4-E20162329A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EEDCD3BC-1301-4CD6-B6BA-8DAA1A4955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FF29FA8-EF15-4F9F-9BBD-05F54BCA546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A30C74E-C5C5-447A-8812-2E72FA35E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75A27F7A-DDFB-4236-8642-7CE1BB2112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CD595FE-988F-4226-81F7-3851E495BE8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3B18983C-5DD7-49D0-99FF-4B4A20D9F66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C030776-5258-4569-B477-8613F4A8A2C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6009355-354B-432B-B70C-E10DB7249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52A7EDB-45D7-4CC7-B13D-1170E2F5638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887F65C-D35F-4DC0-A6D4-C9D3CF95BC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971C56A4-D2A8-4551-89E5-88982F242C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3F994B7-2D83-419D-8B5F-07CAB2E5872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FE7E6FA-5DDD-4BE0-B8D8-AD0810853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AC073A8-7CEB-4A6E-BC81-212E4862D6E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A3A50DA-96CE-460D-A864-E960584638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7864A372-E42A-4D34-A313-BAEF8F9631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6E3CF3D-7311-4900-BB57-DC9F3DC7302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A40BF06-0D20-4D75-B3A5-77495E2C7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18DE462-4C2E-4D6D-9BAE-EDD14F5BC6C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AF96855-7F7D-4701-AD16-2A99F3B5A8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CEB6C053-98EE-42B3-B561-299277E8DD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3D61DEA-3B94-41B2-AD48-78B08757FFB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5243581-174D-4A46-961C-37CC9DD35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65382BE-C96C-47D7-97EF-BE6A2BA33AA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3979710-2569-45BE-977F-69B864F230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3DBF5E51-44C4-4186-A1A1-C6B9AA9558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D20317F2-C7DB-45A4-8CF8-DFA5748DE89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2</xdr:col>
      <xdr:colOff>47625</xdr:colOff>
      <xdr:row>8</xdr:row>
      <xdr:rowOff>161925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75A60C86-92B5-4F0E-AECD-6767FD24C5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209550</xdr:colOff>
      <xdr:row>0</xdr:row>
      <xdr:rowOff>133350</xdr:rowOff>
    </xdr:from>
    <xdr:to>
      <xdr:col>2</xdr:col>
      <xdr:colOff>725206</xdr:colOff>
      <xdr:row>4</xdr:row>
      <xdr:rowOff>88734</xdr:rowOff>
    </xdr:to>
    <xdr:pic>
      <xdr:nvPicPr>
        <xdr:cNvPr id="4" name="Imagen 3">
          <a:extLst>
            <a:ext uri="{FF2B5EF4-FFF2-40B4-BE49-F238E27FC236}">
              <a16:creationId xmlns:a16="http://schemas.microsoft.com/office/drawing/2014/main" id="{835834D2-95CF-4AAB-81A8-B84C0947ABE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6775" y="1333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B9AD4D9-D396-430B-BA49-7DA117980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37DA0FB-764A-4972-BB29-5C3B4ECBCF1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E539D16-3B07-4A5E-B267-43C51F7653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4281AEEB-D248-4479-A0AF-08592134EF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FCF7616-584F-498B-965D-A569D57DD21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21DAE5F-E7F8-4318-850B-FE573352D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59909E2-400E-4279-AAA5-5C7A6B92F14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522F724-5B64-467F-8615-20C9AB43A5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D0BD460E-BEEE-417E-9DB2-AE3DE047A4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A4DA2C4-902E-4A3F-A2D4-3D8B5518A7B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C8D31D7-017A-4570-AB59-D45E5A4C3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E03E0CF-83FC-4BBD-AC99-E9220C74622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FFE1BCD-52CE-4B10-9154-78E5F24FD7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1FFF628-8182-4895-B882-385B19C9F9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CFC517F3-0F42-4B58-9D75-ABE69AD0440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122529A-EC30-4142-B4D8-C42F0269B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E9E58C8-D62D-483E-AAC8-BC50F8947AB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5873497-E8FE-40CF-B632-3D7BA4124C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FD1780A5-130B-4638-A19F-AE769F224A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9D167234-C511-4769-90B2-D59AF813C54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04C06C9-11C9-401E-9286-352D3D2D2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4089D4A-D6EF-41A5-A02F-B5F8F9AC137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2C3EDFB-1C9E-4ECD-B74C-1BC2C6D88E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D9E3D3C2-ABA1-49C6-A02D-DB31EDB49F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F1AA4B1D-B392-4DEC-8987-875CA32C3A5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BAC326A-9347-4AA0-A301-9953F0DC9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C76CB7B-F905-4E16-9434-43C2AE2F3B3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84DAF98-91F2-4124-A321-5D30AFA3BF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A3E72752-D92E-4B04-9DDB-847FA91015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F790300F-6E66-4FAC-AE17-E7A87C8D41E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7F99B2D-B046-43E8-AF39-A17FA4A77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90E9019-10DE-44A6-8ACE-A64449FB0FF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546F508-1507-4B44-A2BD-E8E143F5FA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91D74050-5F65-40F4-831B-5CE51EA40B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1AB5CB0-37B2-4A3D-855A-F4D6B322CD9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8ADAD3E-ED9F-4D74-9893-9BFC7D4B2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BA6EDA9-977C-432D-B30E-D77BC086109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7D02FF5-83C9-4C26-9B56-0992C8E950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6594656A-0DA4-4AA4-8114-EC8655B4D3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C6119807-90A1-4AB5-9692-EC337CEEB96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6FF6791-6A53-4322-B4C1-BBE97B1F4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64B8EB7-E93E-4533-B989-EC130144B5F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69DE732-10D5-4402-8F5A-CA1DBB776F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60E2F7C3-73A0-4896-9495-B388154FC4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14E0DEBB-26F8-46CE-A67D-F5FEB37DA85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175785D-4012-49AE-87BB-D3DC44EDD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345FECE-929C-4C85-92C0-EC5408B091E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2C4BB1C-B971-4341-AE39-302EE42172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267F7514-3000-46EA-8A59-06C80CE934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F31057C-F47F-4C2F-B5FD-A76C8D056C4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EB194C1-0147-4795-8F9D-20436255E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171450</xdr:colOff>
      <xdr:row>0</xdr:row>
      <xdr:rowOff>142875</xdr:rowOff>
    </xdr:from>
    <xdr:to>
      <xdr:col>2</xdr:col>
      <xdr:colOff>572806</xdr:colOff>
      <xdr:row>4</xdr:row>
      <xdr:rowOff>98259</xdr:rowOff>
    </xdr:to>
    <xdr:pic>
      <xdr:nvPicPr>
        <xdr:cNvPr id="4" name="Imagen 3">
          <a:extLst>
            <a:ext uri="{FF2B5EF4-FFF2-40B4-BE49-F238E27FC236}">
              <a16:creationId xmlns:a16="http://schemas.microsoft.com/office/drawing/2014/main" id="{7C277EE2-F65E-4EF1-AD8B-D65E365FD80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22AE493-D3F8-4924-9778-9027B3C8E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57776FB-4878-4C19-9213-DA065AAF190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DBF7EA2-323E-46F3-9B1F-A307E9FB36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110E17DF-67BC-41D8-A0ED-5A63BF4DFD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ACA7F82D-84B6-4959-9B4A-617A55B902A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F5DDFD6-52B5-4718-84D7-12A3FEA540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82930A2-702A-4DC1-9FF6-E22F9EA4F80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F5ACE89-4115-403D-BF0E-A33ED31292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AD95167F-87EB-413C-9041-04AEF0058C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F3A14ACD-0DBB-41E6-8AC1-116FA5C127D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AC542BC-3B8C-4975-A33E-0777AC227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AB24732-7C33-48C9-BC1F-782763C7405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4E5004B-8A42-4D18-A477-B668F23433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E22046DE-237F-47C5-99BE-8F05FB6C7A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09E2A60-8D7B-4E8E-87F3-0A129C5B3E5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1DC0ED0-C791-474D-A56C-0E33447E0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4E1C397-9F2B-4F4D-8C01-B59F0128D8F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EB6072A-BDB0-41AA-94A4-07D84B8D94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D6115AC9-212F-4B0F-B69D-83E9BF7B71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8479F24-8708-4427-9276-0C4ED08B610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D38A4DA-63BC-456D-BC51-5E0E97BF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7202EAF-1B80-4F12-8744-9F0766487F7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09E4F70-6788-4F1D-AE79-ABCDA2A65E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B56EE5CC-1F9B-4126-AEB1-11DE3C6218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AC9C59F-15C6-40DE-9CCB-76488EB630E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06576D6-BEF1-4712-915D-00CA42299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F63EA9E-704A-4EFA-AD07-47330570F64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06695B6-7B06-4212-848B-52D9478400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A1C257AE-F1BF-4F25-8752-5384FC9083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C93399E6-238B-4B2C-B2E5-31FC9F17F40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E6C6D46-EA10-4849-A158-E98030521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A237548-3A94-4827-96A3-3C16DB35405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78D1639-64D6-4582-A3AC-285445F355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A8E41BBF-AB8B-4736-8036-F0378BA395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EA5B9E3-2EB6-416B-AE56-980ED6EFC8B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852333B-52A4-4069-B135-91581FEFE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0F3C2E2-46BF-4AEA-875E-117E48E18F5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94CBF72-7D1B-4C73-80C1-ADB9421AEA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2278B0BA-3A53-4F34-8261-25E52028C9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94BC173-17B2-4043-9BA8-C98C8E7A2C7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38738B9-66E0-4FC9-A026-32CDAD1C2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C5579EB-64CB-4F61-A41D-DB4AF8F1C8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C0262A7-C3F3-4932-BDD8-D33F87A120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0DE6B10-D956-49A4-8802-E82B05A7D1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60968726-4DCF-4074-9501-71EAC80B689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4150C70-4190-46DC-9D7C-200D1C7D7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3" name="Imagen 2">
          <a:extLst>
            <a:ext uri="{FF2B5EF4-FFF2-40B4-BE49-F238E27FC236}">
              <a16:creationId xmlns:a16="http://schemas.microsoft.com/office/drawing/2014/main" id="{E4225191-11F3-41AD-B5AB-536349D7420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C77E4B4-D5B4-4094-96BB-2B4EE0B70F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27051D06-6767-4073-A7DF-B782A098BC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F83B046-91A5-4D69-A169-29950C83DD6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266700</xdr:colOff>
      <xdr:row>6</xdr:row>
      <xdr:rowOff>19050</xdr:rowOff>
    </xdr:from>
    <xdr:ext cx="504825" cy="504825"/>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F5FE376A-1575-4260-A696-D61346B30C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04900"/>
          <a:ext cx="504825" cy="504825"/>
        </a:xfrm>
        <a:prstGeom prst="rect">
          <a:avLst/>
        </a:prstGeom>
      </xdr:spPr>
    </xdr:pic>
    <xdr:clientData/>
  </xdr:oneCellAnchor>
  <xdr:oneCellAnchor>
    <xdr:from>
      <xdr:col>1</xdr:col>
      <xdr:colOff>171450</xdr:colOff>
      <xdr:row>0</xdr:row>
      <xdr:rowOff>152400</xdr:rowOff>
    </xdr:from>
    <xdr:ext cx="1239556" cy="679284"/>
    <xdr:pic>
      <xdr:nvPicPr>
        <xdr:cNvPr id="3" name="Imagen 2">
          <a:extLst>
            <a:ext uri="{FF2B5EF4-FFF2-40B4-BE49-F238E27FC236}">
              <a16:creationId xmlns:a16="http://schemas.microsoft.com/office/drawing/2014/main" id="{A0FD9B95-3A64-4DCB-B136-652B3D15B20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9650" y="15240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8600189-D986-49EE-9BD5-8573BA64B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2494A86-DEDB-4EB8-ABD2-D582B95EDBA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FD7C812-73D3-4903-A202-7D17B664E3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06CACA3F-DDE7-4D2D-BBA0-FDDD8B8493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10895654-73C0-4473-8815-D3EEAB5F505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303C55B-3900-4BFD-AF0E-5E865222D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3A14BB3-7FE7-40DC-8F8F-7279F3635D3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B165F33-42CD-44AD-82D1-CBA33B2839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76FC81CC-AC62-4556-B81B-468FE63812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C92D7080-64A9-4FB0-8736-A902022D051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8E37BB1-AF1A-4D66-AB60-83D6DF81E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EA516AD-BDE3-4D6E-9FB0-D616E14097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6D7A146-B8EC-451C-92A7-4FBE2E5685B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D00097F9-C943-4D86-8098-70E3BB123D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2DE765F-69A4-42D2-AE0E-B7B90213C1F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7DD3963-5B42-4652-AB08-7CFB0350D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EC72B06-2A62-436C-8DE3-D1812CADD8C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4353CE1-82D1-4A4C-916E-79157E98345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DCE85F0E-F2F5-4C01-898A-1620C29F4F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316A0AB-66F9-49CA-9E15-A2A52D60205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C36A0D9-7C2E-44CE-8818-B8824520E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40F1F85-C8BC-4E1A-835E-5E3280C709E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4B8A911-279D-476D-A6CF-A925445B48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E8541DA9-F90D-4A29-98DF-F84A37A733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31E59F9B-8C9E-4A11-8498-39788653331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E98C3AE-D0AD-4B9A-86A1-310C8ABE3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3" name="Imagen 2">
          <a:extLst>
            <a:ext uri="{FF2B5EF4-FFF2-40B4-BE49-F238E27FC236}">
              <a16:creationId xmlns:a16="http://schemas.microsoft.com/office/drawing/2014/main" id="{E8B00A44-9DD3-46A0-BADE-585B6844647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AA0A3ED7-2B0B-4B28-AA65-1D5E19AB33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82F23067-1901-4B6D-B3FF-B442D1D73B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821DE4B-0EA5-4A3D-9418-D04E780F16E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500DC1B-BD18-47F2-B679-090AA36EF4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85725</xdr:colOff>
      <xdr:row>0</xdr:row>
      <xdr:rowOff>152400</xdr:rowOff>
    </xdr:from>
    <xdr:to>
      <xdr:col>2</xdr:col>
      <xdr:colOff>483906</xdr:colOff>
      <xdr:row>4</xdr:row>
      <xdr:rowOff>104609</xdr:rowOff>
    </xdr:to>
    <xdr:pic>
      <xdr:nvPicPr>
        <xdr:cNvPr id="4" name="Imagen 3">
          <a:extLst>
            <a:ext uri="{FF2B5EF4-FFF2-40B4-BE49-F238E27FC236}">
              <a16:creationId xmlns:a16="http://schemas.microsoft.com/office/drawing/2014/main" id="{BB3E30C0-52D8-4F06-8C54-F7FD83D0C60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3925" y="15240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8C44745-0CE5-443B-9203-2A75736B3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58E3048D-A5F6-4D46-B33E-F1EB797C04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E3DD86C-CDAD-4587-B595-9DB05A6008E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A40B0DD-1E46-4CC9-B6EC-BA4D2917A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A33C361-246E-4BDB-AD69-ED113A642BA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35719</xdr:colOff>
      <xdr:row>0</xdr:row>
      <xdr:rowOff>0</xdr:rowOff>
    </xdr:from>
    <xdr:ext cx="315058" cy="319524"/>
    <xdr:pic>
      <xdr:nvPicPr>
        <xdr:cNvPr id="3" name="Gráfico 2" descr="Hogar con relleno sólido">
          <a:hlinkClick xmlns:r="http://schemas.openxmlformats.org/officeDocument/2006/relationships" r:id="rId3" tooltip="Indicadores"/>
          <a:extLst>
            <a:ext uri="{FF2B5EF4-FFF2-40B4-BE49-F238E27FC236}">
              <a16:creationId xmlns:a16="http://schemas.microsoft.com/office/drawing/2014/main" id="{7F94D3FB-13F3-40E7-99A9-E346A4C438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9" y="0"/>
          <a:ext cx="315058" cy="319524"/>
        </a:xfrm>
        <a:prstGeom prst="rect">
          <a:avLst/>
        </a:prstGeom>
      </xdr:spPr>
    </xdr:pic>
    <xdr:clientData/>
  </xdr:oneCellAnchor>
  <xdr:oneCellAnchor>
    <xdr:from>
      <xdr:col>0</xdr:col>
      <xdr:colOff>35718</xdr:colOff>
      <xdr:row>0</xdr:row>
      <xdr:rowOff>0</xdr:rowOff>
    </xdr:from>
    <xdr:ext cx="315058" cy="319524"/>
    <xdr:pic>
      <xdr:nvPicPr>
        <xdr:cNvPr id="8" name="Gráfico 7" descr="Hogar con relleno sólido">
          <a:hlinkClick xmlns:r="http://schemas.openxmlformats.org/officeDocument/2006/relationships" r:id="rId3" tooltip="Indicadores"/>
          <a:extLst>
            <a:ext uri="{FF2B5EF4-FFF2-40B4-BE49-F238E27FC236}">
              <a16:creationId xmlns:a16="http://schemas.microsoft.com/office/drawing/2014/main" id="{8DB4DDEF-2D95-4ED0-93CB-E8412DB721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9" name="Imagen 8">
          <a:extLst>
            <a:ext uri="{FF2B5EF4-FFF2-40B4-BE49-F238E27FC236}">
              <a16:creationId xmlns:a16="http://schemas.microsoft.com/office/drawing/2014/main" id="{288B45E9-8184-413C-9F09-2F8C6CAE4A1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985B435-3279-4897-983E-1E6C6984A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3512E74-90AD-4715-96BA-301F7A1B42F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24848</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80A2011-6C83-4EB1-AB45-8A098302B9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24848" y="0"/>
          <a:ext cx="315058" cy="319524"/>
        </a:xfrm>
        <a:prstGeom prst="rect">
          <a:avLst/>
        </a:prstGeom>
      </xdr:spPr>
    </xdr:pic>
    <xdr:clientData/>
  </xdr:oneCellAnchor>
  <xdr:oneCellAnchor>
    <xdr:from>
      <xdr:col>0</xdr:col>
      <xdr:colOff>35718</xdr:colOff>
      <xdr:row>0</xdr:row>
      <xdr:rowOff>0</xdr:rowOff>
    </xdr:from>
    <xdr:ext cx="315058" cy="319524"/>
    <xdr:pic>
      <xdr:nvPicPr>
        <xdr:cNvPr id="7" name="Gráfico 6" descr="Hogar con relleno sólido">
          <a:hlinkClick xmlns:r="http://schemas.openxmlformats.org/officeDocument/2006/relationships" r:id="rId6" tooltip="Indicadores"/>
          <a:extLst>
            <a:ext uri="{FF2B5EF4-FFF2-40B4-BE49-F238E27FC236}">
              <a16:creationId xmlns:a16="http://schemas.microsoft.com/office/drawing/2014/main" id="{CCE947EF-783A-45A8-9AB0-B4B5316BC0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8" name="Imagen 7">
          <a:extLst>
            <a:ext uri="{FF2B5EF4-FFF2-40B4-BE49-F238E27FC236}">
              <a16:creationId xmlns:a16="http://schemas.microsoft.com/office/drawing/2014/main" id="{8DB8CA6B-FC0F-46E1-9F73-40F1D9E4C2F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D4117AA-01FB-48DD-849D-306F9E81F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10305EE-8F77-4591-8A9D-F22A6CAE834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16565</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4CBC6FE-8EF1-4352-9D9F-D9EB32CBEE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6565" y="0"/>
          <a:ext cx="315058" cy="319524"/>
        </a:xfrm>
        <a:prstGeom prst="rect">
          <a:avLst/>
        </a:prstGeom>
      </xdr:spPr>
    </xdr:pic>
    <xdr:clientData/>
  </xdr:oneCellAnchor>
  <xdr:oneCellAnchor>
    <xdr:from>
      <xdr:col>0</xdr:col>
      <xdr:colOff>35718</xdr:colOff>
      <xdr:row>0</xdr:row>
      <xdr:rowOff>0</xdr:rowOff>
    </xdr:from>
    <xdr:ext cx="315058" cy="319524"/>
    <xdr:pic>
      <xdr:nvPicPr>
        <xdr:cNvPr id="6" name="Gráfico 5" descr="Hogar con relleno sólido">
          <a:hlinkClick xmlns:r="http://schemas.openxmlformats.org/officeDocument/2006/relationships" r:id="rId6" tooltip="Indicadores"/>
          <a:extLst>
            <a:ext uri="{FF2B5EF4-FFF2-40B4-BE49-F238E27FC236}">
              <a16:creationId xmlns:a16="http://schemas.microsoft.com/office/drawing/2014/main" id="{A79B595B-E235-4121-B819-FD62B71C93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7" name="Imagen 6">
          <a:extLst>
            <a:ext uri="{FF2B5EF4-FFF2-40B4-BE49-F238E27FC236}">
              <a16:creationId xmlns:a16="http://schemas.microsoft.com/office/drawing/2014/main" id="{F6B42E09-B9AC-420B-94EF-6B8412E39B4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54D2125E-187B-47A1-9541-D3DF28FD9C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247650</xdr:colOff>
      <xdr:row>0</xdr:row>
      <xdr:rowOff>142875</xdr:rowOff>
    </xdr:from>
    <xdr:to>
      <xdr:col>2</xdr:col>
      <xdr:colOff>649006</xdr:colOff>
      <xdr:row>4</xdr:row>
      <xdr:rowOff>98259</xdr:rowOff>
    </xdr:to>
    <xdr:pic>
      <xdr:nvPicPr>
        <xdr:cNvPr id="3" name="Imagen 2" descr="logo&#10;">
          <a:extLst>
            <a:ext uri="{FF2B5EF4-FFF2-40B4-BE49-F238E27FC236}">
              <a16:creationId xmlns:a16="http://schemas.microsoft.com/office/drawing/2014/main" id="{C9692D21-EF61-4D55-8909-1456C9AB571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85850"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AABA572-5EDD-4F69-B4A0-58106C88D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3" name="Imagen 2">
          <a:extLst>
            <a:ext uri="{FF2B5EF4-FFF2-40B4-BE49-F238E27FC236}">
              <a16:creationId xmlns:a16="http://schemas.microsoft.com/office/drawing/2014/main" id="{8AC80F52-8763-442C-A861-1935694F3E0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24848</xdr:colOff>
      <xdr:row>0</xdr:row>
      <xdr:rowOff>0</xdr:rowOff>
    </xdr:from>
    <xdr:ext cx="315058" cy="319524"/>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4D3E3BA-5B4C-4BEA-83B7-7C49ABD649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24848" y="0"/>
          <a:ext cx="315058" cy="319524"/>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68383C4-D594-4879-AC82-75CD0CFD0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54FEF50-EB0A-4944-95E3-27134C5361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350D965-6EBD-44B8-879C-2282EABD237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6E7A3603-8CEE-4C5E-B372-DAD10E247D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B5507C15-7A43-47AA-95A1-71AA12222D0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A34773C-F02F-406D-87CE-71EAC4BA13E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12239DFE-9FC1-4AF9-B309-C0B7E2A7B6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twoCellAnchor>
    <xdr:from>
      <xdr:col>4</xdr:col>
      <xdr:colOff>114300</xdr:colOff>
      <xdr:row>24</xdr:row>
      <xdr:rowOff>95250</xdr:rowOff>
    </xdr:from>
    <xdr:to>
      <xdr:col>14</xdr:col>
      <xdr:colOff>618001</xdr:colOff>
      <xdr:row>37</xdr:row>
      <xdr:rowOff>133351</xdr:rowOff>
    </xdr:to>
    <xdr:graphicFrame macro="">
      <xdr:nvGraphicFramePr>
        <xdr:cNvPr id="3" name="Gráfico 3" descr="Gráfica que muestra el porcentaje de avance o cumplimiento del indicador">
          <a:extLst>
            <a:ext uri="{FF2B5EF4-FFF2-40B4-BE49-F238E27FC236}">
              <a16:creationId xmlns:a16="http://schemas.microsoft.com/office/drawing/2014/main" id="{0B733C36-9130-480C-8DF3-25D058B9D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35718</xdr:colOff>
      <xdr:row>0</xdr:row>
      <xdr:rowOff>0</xdr:rowOff>
    </xdr:from>
    <xdr:ext cx="315058" cy="319524"/>
    <xdr:pic>
      <xdr:nvPicPr>
        <xdr:cNvPr id="2" name="Gráfico 1" descr="Hogar con relleno sólido">
          <a:hlinkClick xmlns:r="http://schemas.openxmlformats.org/officeDocument/2006/relationships" r:id="rId6" tooltip="Indicadores"/>
          <a:extLst>
            <a:ext uri="{FF2B5EF4-FFF2-40B4-BE49-F238E27FC236}">
              <a16:creationId xmlns:a16="http://schemas.microsoft.com/office/drawing/2014/main" id="{AEA9DBE7-B0BE-453B-AE75-3A7AC3A9AF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6ADF5DA9-A30E-453C-8679-C56953256DB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EB48E60-4785-4B81-9B10-BCAE9A810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DD6F8D0-079B-47B2-9A41-97F7317205F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3D76C14-49DD-4CF7-B931-E79B739D1D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BA35600C-9B6C-466B-BE58-571969E425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A33C25C6-C238-4CFB-A6E7-34A57B7284E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096A52D-8C34-4387-8C51-4EAAB128D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3D551A6-3036-4121-A2C4-060BA027552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0CE89B0-1B09-42D3-BF9D-480AACD158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E1C5B90B-8E52-4C2C-8A22-C9D60D233A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D5A6271C-AB54-4552-83FC-93FB7951BCE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845857C-DB6E-4482-B631-990C141573D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8283</xdr:colOff>
      <xdr:row>0</xdr:row>
      <xdr:rowOff>0</xdr:rowOff>
    </xdr:from>
    <xdr:ext cx="315058" cy="319524"/>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51578B19-6385-4D4B-ABD7-4B0BEC19A0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283" y="0"/>
          <a:ext cx="315058" cy="319524"/>
        </a:xfrm>
        <a:prstGeom prst="rect">
          <a:avLst/>
        </a:prstGeom>
      </xdr:spPr>
    </xdr:pic>
    <xdr:clientData/>
  </xdr:oneCellAnchor>
  <xdr:twoCellAnchor>
    <xdr:from>
      <xdr:col>4</xdr:col>
      <xdr:colOff>76200</xdr:colOff>
      <xdr:row>24</xdr:row>
      <xdr:rowOff>47625</xdr:rowOff>
    </xdr:from>
    <xdr:to>
      <xdr:col>14</xdr:col>
      <xdr:colOff>579901</xdr:colOff>
      <xdr:row>37</xdr:row>
      <xdr:rowOff>85726</xdr:rowOff>
    </xdr:to>
    <xdr:graphicFrame macro="">
      <xdr:nvGraphicFramePr>
        <xdr:cNvPr id="3" name="Gráfico 3" descr="Gráfica que muestra el porcentaje de avance o cumplimiento del indicador">
          <a:extLst>
            <a:ext uri="{FF2B5EF4-FFF2-40B4-BE49-F238E27FC236}">
              <a16:creationId xmlns:a16="http://schemas.microsoft.com/office/drawing/2014/main" id="{5EF2D401-6D28-4A07-A650-3744BF5E8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35718</xdr:colOff>
      <xdr:row>0</xdr:row>
      <xdr:rowOff>0</xdr:rowOff>
    </xdr:from>
    <xdr:ext cx="315058" cy="319524"/>
    <xdr:pic>
      <xdr:nvPicPr>
        <xdr:cNvPr id="2" name="Gráfico 1" descr="Hogar con relleno sólido">
          <a:hlinkClick xmlns:r="http://schemas.openxmlformats.org/officeDocument/2006/relationships" r:id="rId6" tooltip="Indicadores"/>
          <a:extLst>
            <a:ext uri="{FF2B5EF4-FFF2-40B4-BE49-F238E27FC236}">
              <a16:creationId xmlns:a16="http://schemas.microsoft.com/office/drawing/2014/main" id="{D1B34B98-C517-45BC-81B8-FA3238BA1F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3EF9885-7E84-43DA-903B-DFB2BD15253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5812329-5402-4473-B302-44C8A7970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8B79E5A-6290-46C2-8B4C-0441A59DCE9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8283</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C0CFD88-8B30-42DB-947B-8709EA7660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283"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057601CA-470C-476A-B6A5-82B9DA484D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F0AEB57F-9228-4C20-B872-933A1BDC534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4B5D2AC-ADC5-4522-9013-4188FF9DA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E12BD38A-D640-4BA8-BBF2-C224DFC05E9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888E8C1-5DCA-40BC-A6C1-43540DE5B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E58C37A-E65A-4536-9592-3BE56AEE48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8BDADA2-E2DE-46CA-8142-7E1335D0A18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E76BDF4-1B40-46AC-B3CC-856947AF4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44E242F-9D5D-41FB-A1B0-45F1F9E150C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5C1DA5F-AE87-4822-B254-EB384DD1F0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04FE291A-2D16-44FA-8DBC-79D88D2EDC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58047D2-C553-4B4F-96D2-86217ADA0E8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CF83421-ACE2-485D-80D5-6F85F4F25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72A55C2A-6FFF-40A4-886E-FBB237A04D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19BEEF0-E21E-44FC-833A-060DCD771A5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41469D7E-23E8-4441-B4D7-BB6E396A59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DF401260-D21B-4C17-A190-E85A92237F7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304800</xdr:colOff>
      <xdr:row>6</xdr:row>
      <xdr:rowOff>57150</xdr:rowOff>
    </xdr:from>
    <xdr:to>
      <xdr:col>1</xdr:col>
      <xdr:colOff>806450</xdr:colOff>
      <xdr:row>8</xdr:row>
      <xdr:rowOff>120650</xdr:rowOff>
    </xdr:to>
    <xdr:pic>
      <xdr:nvPicPr>
        <xdr:cNvPr id="6" name="Gráfico 5" descr="Casa con relleno sólido">
          <a:hlinkClick xmlns:r="http://schemas.openxmlformats.org/officeDocument/2006/relationships" r:id="rId1" tooltip="Dependencias"/>
          <a:extLst>
            <a:ext uri="{FF2B5EF4-FFF2-40B4-BE49-F238E27FC236}">
              <a16:creationId xmlns:a16="http://schemas.microsoft.com/office/drawing/2014/main" id="{3E12F883-E0A9-4908-BC96-FD600E3C02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43000" y="1152525"/>
          <a:ext cx="504825" cy="504825"/>
        </a:xfrm>
        <a:prstGeom prst="rect">
          <a:avLst/>
        </a:prstGeom>
      </xdr:spPr>
    </xdr:pic>
    <xdr:clientData/>
  </xdr:twoCellAnchor>
  <xdr:twoCellAnchor editAs="oneCell">
    <xdr:from>
      <xdr:col>1</xdr:col>
      <xdr:colOff>209550</xdr:colOff>
      <xdr:row>0</xdr:row>
      <xdr:rowOff>104775</xdr:rowOff>
    </xdr:from>
    <xdr:to>
      <xdr:col>2</xdr:col>
      <xdr:colOff>610906</xdr:colOff>
      <xdr:row>4</xdr:row>
      <xdr:rowOff>60159</xdr:rowOff>
    </xdr:to>
    <xdr:pic>
      <xdr:nvPicPr>
        <xdr:cNvPr id="2" name="Imagen 1">
          <a:extLst>
            <a:ext uri="{FF2B5EF4-FFF2-40B4-BE49-F238E27FC236}">
              <a16:creationId xmlns:a16="http://schemas.microsoft.com/office/drawing/2014/main" id="{3158476C-85AC-4CCC-BC65-9ED8B151D65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0" y="1047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72C3861-31C5-4C07-A180-F145B64B4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BB8D7B5-EB7C-42B0-8C5C-75E81020C62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52B850B2-FFF2-4398-882D-5CA5EE6101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76BCA73-03EA-4A55-ADEA-29ED4EF1E6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5" name="Imagen 4">
          <a:extLst>
            <a:ext uri="{FF2B5EF4-FFF2-40B4-BE49-F238E27FC236}">
              <a16:creationId xmlns:a16="http://schemas.microsoft.com/office/drawing/2014/main" id="{74C920B2-FDED-4E73-B234-8374DAC7242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77790DB-7A4A-4737-B797-8CB400552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AE3CC61-FA57-49AC-A952-DC7476B401B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C466C88-EF5D-4C6B-B2EE-9AEFB2F213A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F755800-D12B-4FAE-A7A8-D5E06825DA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59EA16A-6958-4CEE-B081-153BB4C45A9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F6FBE7A-E9E1-46C4-B2E5-3575BE418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D975CAF-19EC-4205-8D00-A071A3FDB64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71BDF5F-DA19-41FE-B2A0-B6E84B55B3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BA22F83F-EBBA-4426-BD6C-6DA3A2474D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907E03E-F608-473E-8F08-EBC329C9500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CB90F35-41C3-4829-B6BB-C8103FBEC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D70502C-D765-49E6-909F-6F042B42F71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D26D2DC-257C-40ED-9FBA-34141D5856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A46BAA5B-3FF8-49F0-84C7-66FFBDC52D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755B6B1-6212-420F-9048-4EF67379325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4A912E8-1381-4632-9994-FC7047938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A459547-A885-42D0-ABF3-E2E749ED747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6255E5D-91C8-4AB3-ADB2-75A2AF6D7F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4EC9D6B1-6E9F-4E44-A031-67F2E09F7D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BB89D7E4-74A3-4166-9DF6-4CA9E42C74C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F3A014A-9B02-42D4-96A1-BABDD7632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C2D106A-C653-4C4C-98B4-592D99E3847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5D4B964-C05B-4F34-85E5-5CCDC8FCB1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46FDDD73-687A-4724-90FA-49236A7204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D0E4B92-9E75-476E-9DB3-960D6DD5C48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012A275-F4CE-4474-93F5-5524EA20B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607FF9C-619A-4710-8E78-5D1C197EE2C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11D17B2-31B1-4869-ADF0-1C543926C7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4E77EE79-A72E-4C5D-B04F-DEB0C526C5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DC29AB4-1BAF-4F45-A628-DB6904D60FA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B76E8CC-A7CC-4B1B-9304-B9A841027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9EA91A3-D062-44C9-8901-050D9349FB2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EC628F5-C099-43FE-B182-58BCEB809A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EE63844B-B216-42AF-BB31-666BDCF081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F32FD857-7C18-4FEF-B9C7-49E1C867C59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5262AC9-9229-42AA-AF66-7FB6A8D82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8629CF9-6C7E-4E3C-AD10-85B54926741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38C0A70-9414-4D99-9095-1745637D95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9B25164-9456-4001-8FC4-95DE191E1A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0B93EF9-4D12-46B0-8C22-7865940DB8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95B26C1-CC62-4C8B-8479-4BA9962D0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D95D389-6C33-44F4-8721-48E17358CC9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7" name="Gráfico 6" descr="Hogar con relleno sólido">
          <a:hlinkClick xmlns:r="http://schemas.openxmlformats.org/officeDocument/2006/relationships" r:id="rId3" tooltip="Indicadores"/>
          <a:extLst>
            <a:ext uri="{FF2B5EF4-FFF2-40B4-BE49-F238E27FC236}">
              <a16:creationId xmlns:a16="http://schemas.microsoft.com/office/drawing/2014/main" id="{E762AE13-2C10-4FE0-8C80-8AA3E28FCB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48BCC85D-D5C6-402E-B092-BCA9C14BF2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5" name="Imagen 4">
          <a:extLst>
            <a:ext uri="{FF2B5EF4-FFF2-40B4-BE49-F238E27FC236}">
              <a16:creationId xmlns:a16="http://schemas.microsoft.com/office/drawing/2014/main" id="{DA61C712-940D-4B04-A292-BF6EEFE2F7E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E9EAD11A-1E97-4EDE-A6EB-4752D3DA21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133350</xdr:colOff>
      <xdr:row>1</xdr:row>
      <xdr:rowOff>0</xdr:rowOff>
    </xdr:from>
    <xdr:to>
      <xdr:col>2</xdr:col>
      <xdr:colOff>534706</xdr:colOff>
      <xdr:row>4</xdr:row>
      <xdr:rowOff>136359</xdr:rowOff>
    </xdr:to>
    <xdr:pic>
      <xdr:nvPicPr>
        <xdr:cNvPr id="4" name="Imagen 3">
          <a:extLst>
            <a:ext uri="{FF2B5EF4-FFF2-40B4-BE49-F238E27FC236}">
              <a16:creationId xmlns:a16="http://schemas.microsoft.com/office/drawing/2014/main" id="{C2203983-4F36-41DA-948A-1CFB7DFE166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1550" y="1809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43ABEA6-3AA2-4EC7-8C50-B4F602405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93F8EA4-F23B-4286-987C-02D44BA2176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816D3A8-2DC9-44EB-B1E3-B211AA9F4A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67F39490-18A5-49DC-A39C-B2B740110E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378AD15-57BA-4F63-A1C2-0A888A29B1D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6AB2255-5D28-42CD-82A3-DE4E690C5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271B343-68A8-4ABF-99D6-C6967C17205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2D68A95-E470-4D1B-B478-AC94DE1EE1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F68F921-5616-4DDF-8678-EF1D653499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1EEA6E5-A9B6-418E-A733-E750D75032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C88C8AC-DFAB-4BF0-81AE-241B389AE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0FC5B57-EC9E-4EE9-AFD0-4BBF116CC63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3280451-B34D-4A9C-AC0C-253B2DB6E5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AB1491B7-9BC4-4D60-8779-6B58135DE2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DB0A475-90AF-4E17-AC0D-41C7E7A6A35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0170724-DC08-434C-B5C3-2E1B3DE9B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E788746-4AFC-4636-AB79-B2C83DC5623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4BA0247-30CF-4F06-8AD2-C600E9B426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F1CFDD64-D747-4FBB-B8B9-3ABC7A7EDA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D8A2ED22-BBFC-4C29-A97E-B9656D1087C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FCCAD6F-9627-41F0-B21E-437DDAB2B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6025F77-B84C-46F3-A082-7C75F8D6A92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179B876-5A31-47A7-97D2-88BB67B1CC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5C9CF55E-9AA5-4A11-B3CB-2B1FE0B38D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BB17456-0EDC-4AB1-BC22-6316C1699CB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CCCE4A0-0CB7-48F0-BF44-11FED3732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E0495B6-A4AA-4938-A358-0AB94B86393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4504064-658E-4C93-B959-7D8DDC5922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464DEC35-8606-4B75-BC67-4939F58113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646DD63-F14F-4784-8E87-2646F09D2CD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8240DBD-4D63-4900-8990-D32C8F101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AC76404-9EEF-4CA5-91A1-F951ED8D82E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7A0E16-A4C7-479B-8D7F-6CE4263FAE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2CAA4F73-84F8-4F78-A015-AE53D76F0F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8EA4DCF-B33A-444D-8642-3538D6C9C90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C53E9EE-1A3C-4E9D-82D0-8E3D0BF5C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957BD28-2B2A-4485-8244-6E41FE5FCE1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2124DFF-302B-46E8-8491-3668585F81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177CDDBC-303B-4F7A-9B1C-8E89A5A186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71D2CDBD-1AB5-4AFB-90E4-A048AB65112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1E6DB8C-0994-4FEE-B41F-48C38D4E5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BD6C515-F6D5-4071-8A05-101990E1CA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DC06AA5-EB65-4988-9E43-52CE9B7E558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266EF9AB-A358-4C1F-804C-B1D17D50AF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6887C64B-F89F-40FB-A697-AFABAE4EF92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DD2C4F5-ACB9-4EB4-A397-8763D7167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3" name="Imagen 2">
          <a:extLst>
            <a:ext uri="{FF2B5EF4-FFF2-40B4-BE49-F238E27FC236}">
              <a16:creationId xmlns:a16="http://schemas.microsoft.com/office/drawing/2014/main" id="{1FEC5C49-F1EC-40ED-870F-379A0889498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8EBDC44-7448-45AE-BCD6-A6F8289A0A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BAC8E3E8-F1D3-4AF3-965F-D6DEA6259F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DCBBD558-809B-4C8B-AF70-D8DF27EC81A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4068DE28-C5E9-42F4-B5D0-3EC75E40C9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200025</xdr:colOff>
      <xdr:row>0</xdr:row>
      <xdr:rowOff>152400</xdr:rowOff>
    </xdr:from>
    <xdr:to>
      <xdr:col>2</xdr:col>
      <xdr:colOff>598206</xdr:colOff>
      <xdr:row>4</xdr:row>
      <xdr:rowOff>104609</xdr:rowOff>
    </xdr:to>
    <xdr:pic>
      <xdr:nvPicPr>
        <xdr:cNvPr id="4" name="Imagen 3">
          <a:extLst>
            <a:ext uri="{FF2B5EF4-FFF2-40B4-BE49-F238E27FC236}">
              <a16:creationId xmlns:a16="http://schemas.microsoft.com/office/drawing/2014/main" id="{4F27A96A-3614-4B94-81E1-D8C0AE55F30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8225" y="15240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5F758C6-1406-4F0A-851B-A84B87D48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763DB6E-D02D-437D-925D-37E4E325C0A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633E518-6D46-4A97-B233-7BCC0ED72C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EF4C2CB-EFA9-43E1-993B-0B1039E415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39224C96-8AD1-4F87-835C-0B48E9AA470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601B481-AF2D-4AC4-9108-337C69226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0AFD3B5-A9D5-4C98-A2C6-8D848DFBA4F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12150ED-946E-4621-B240-982879F4F4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BBE85313-9B2F-47BB-9D8A-3C893CA1EB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16B023AF-298B-4E22-8308-1E27BE16EA6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99AED9B-D397-4DF0-B470-68EB0CA24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4E78379-81FD-4F12-89C7-26237A4A071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64B2563-4B95-44D4-82F9-0BBBD2AD3F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59975775-3776-4A1F-A99F-E76A3F3ABE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46EBBBF-CBE7-4FD0-90D1-4676C2193D2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C9CE3D6-4709-468C-8809-C4A34A432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408A9A1-0321-452B-9D95-F3D662F5B83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2AFB49E5-0C86-4937-BDCE-691A6EDBC8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E2F8751-D3C3-4AAD-A6ED-194B98C6EC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5" name="Imagen 4">
          <a:extLst>
            <a:ext uri="{FF2B5EF4-FFF2-40B4-BE49-F238E27FC236}">
              <a16:creationId xmlns:a16="http://schemas.microsoft.com/office/drawing/2014/main" id="{A3569B1A-2CC6-4D7D-865B-18E2FE10D0A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217A9B9-7424-49A9-9E36-00AD5813F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63F220B-BA48-4FB3-8F76-1D02B00B8ED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37FD040-479C-46C3-A0CA-28D9094129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FCBAF6BA-03A4-4727-9CAD-04DF039B78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63C494FE-22AE-47BB-95C7-46B057D69EA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23DC4C2-686F-4F48-86CD-B05B5E1B1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2DAA47F-33C6-4229-9D7E-FCCE32F650F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745F5C3-2E01-4633-AC89-BC2148DC7C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575DDE88-49AE-4462-B59B-3162738BF9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FB6B834E-9578-4E18-A265-34024D286EC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1C4F03B-0C4C-456B-962C-50477136A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59E3C5D-7EC0-4EEE-83CA-FA9F28293F4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00E12D5-89E6-457E-BAFA-2A3046B3E3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AE46911A-711C-47AE-8EFF-278B1B3F1A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71EE3FA5-71F7-491C-B8DB-2700914EE5F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6293E16-902D-4360-8E37-BCF403446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E3930F3-16AE-4894-ABA4-E217910D1F4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2ABCEE5-944E-460B-A644-D85E3486FA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55999FE6-3D98-43DE-B767-C948D08C40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CEF70AE2-D883-441A-A3E2-694EB09E388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84B4663-BCB0-4C39-9C4B-582EE84A5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8E11C10-18CC-4792-8727-653463E2201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EDEB7E0-0FB4-4F7D-9738-4973ED9389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7909CDDC-9B34-42CD-A582-06DC389EFD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64666A6-4F1A-43B2-A643-9A579AAD9D8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3A9FEBF-C997-4FD3-9B6F-53F7383E8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36CE3E5-00DC-4277-B2CF-CFC6A0E3726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E57FF07-55E2-478E-9956-8BA52FD1D6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27F5048B-31EA-42AA-BAFF-915B418113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08D616B9-792D-4823-A9A4-15A63E05499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5921DD14-7EAB-4D62-8A63-D50F2C3AC9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190500</xdr:colOff>
      <xdr:row>0</xdr:row>
      <xdr:rowOff>171450</xdr:rowOff>
    </xdr:from>
    <xdr:to>
      <xdr:col>2</xdr:col>
      <xdr:colOff>591856</xdr:colOff>
      <xdr:row>4</xdr:row>
      <xdr:rowOff>123659</xdr:rowOff>
    </xdr:to>
    <xdr:pic>
      <xdr:nvPicPr>
        <xdr:cNvPr id="4" name="Imagen 3">
          <a:extLst>
            <a:ext uri="{FF2B5EF4-FFF2-40B4-BE49-F238E27FC236}">
              <a16:creationId xmlns:a16="http://schemas.microsoft.com/office/drawing/2014/main" id="{24F73B1E-BF1C-4C9A-AC55-A7DC097391C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28700" y="1714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22E66F0-98F0-45FA-8438-677D83D88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6FEDC2E-E163-4B2D-BA8F-279DDBF904A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B85B203-F488-455A-B384-5C074115CA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CC9246BE-4E5C-433C-B8E2-E551780547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374C46C-9F00-422E-8F7C-933D257FE72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33D638F-2BF6-4D7A-BEF3-E2BC78664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FD3CD7F-4846-4D14-BBC0-26226DD2DAC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CEE1787-4F40-4960-9DC7-F88D634475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7A253F89-7D1A-414B-99D9-D28CA132A7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A08F44CF-8750-4386-B166-82154A389E5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2.xml><?xml version="1.0" encoding="utf-8"?>
<xdr:wsDr xmlns:xdr="http://schemas.openxmlformats.org/drawingml/2006/spreadsheetDrawing" xmlns:a="http://schemas.openxmlformats.org/drawingml/2006/main">
  <xdr:twoCellAnchor>
    <xdr:from>
      <xdr:col>4</xdr:col>
      <xdr:colOff>101266</xdr:colOff>
      <xdr:row>24</xdr:row>
      <xdr:rowOff>1873</xdr:rowOff>
    </xdr:from>
    <xdr:to>
      <xdr:col>14</xdr:col>
      <xdr:colOff>604967</xdr:colOff>
      <xdr:row>37</xdr:row>
      <xdr:rowOff>39974</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EF9B082-D37B-49C0-9F64-2E5CF180C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3E64B33-23AB-471A-BFB9-65FD39BC12A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E7E2894-01BE-42EB-9CBE-267B2A93A4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736FFF96-3B5C-4556-9C29-F23601602E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BB23336A-D9BF-440D-91C1-BFE55512EE1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0AD9224-464E-4ABF-AD7B-2768A7CC1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A433349-5755-4508-B1E9-7D611161B61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5A809E6-702F-4A0C-88C9-B8B575D78D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9E853939-E82B-4913-A0EF-B8C7A1CD46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0F4188F-0547-49F6-B7A9-F7B2F08FE18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4841047-0997-463E-8DB4-9189C5926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28F08F35-8DC5-41A8-BC73-7579CEFB77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D7040B7-F42B-4172-B5D2-53AF1DC40B7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6625B506-53E8-4A20-9D6B-2EB278D991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839D94E-4995-40F4-9807-D2519ABC736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924953A-28A5-4869-BBB9-AD1AEE6BF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26BBF83-2473-4201-9A48-96BF3A1F847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B047B14-CCAF-4BD3-ACA1-909091D36E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1AC4966F-9A8A-417A-A936-58291EFF49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343D7B58-D499-4096-93BB-C1AD8C398AB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4B6EEAC-E2DC-4F3C-8775-C9391DB05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2C3DE7A-AE2E-429F-92F0-F9CE2E7022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E0E8388-71B3-4A1F-9D7D-04F5B1B1B5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0A1F27A5-7849-47A5-9BA1-144BF13FAE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ADE9D77-23D5-4A90-BB2A-F4741C342F8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4549007-4DDB-4AD2-9497-771AC03BF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2BC9736-0A67-43CA-A610-C9E003F9AF7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CCB91F6-EAC8-41B5-B3DE-260782380E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BF365B7D-DEFC-4F91-BDAB-29F1B86D20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067939E-769B-4C29-A1FF-D5EA04ABBBE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CA12792-20E5-47D5-8058-145AFF5FF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BE7339E-C2E8-46D9-B458-9663306C56A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87EFF1F-A178-450E-994D-0526729447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783E7475-05D2-43D8-B8E1-61976FE8FB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912C8A5B-9126-4283-A119-A627B69E04B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D11A9FE-871A-48BE-AC8B-60D562AEE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00F136C-CAA2-4572-AED7-5D84024FCB8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18635</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4DD92CC-0E27-413E-979D-4C8657476A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8635"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EB961B91-756D-430D-A733-F87698B10E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058F6A30-F8AA-441A-84AC-0139A5F2867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158750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F8B9851-097C-4D3C-B4C7-77D30A2E38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180975</xdr:colOff>
      <xdr:row>0</xdr:row>
      <xdr:rowOff>133350</xdr:rowOff>
    </xdr:from>
    <xdr:to>
      <xdr:col>2</xdr:col>
      <xdr:colOff>582331</xdr:colOff>
      <xdr:row>4</xdr:row>
      <xdr:rowOff>88734</xdr:rowOff>
    </xdr:to>
    <xdr:pic>
      <xdr:nvPicPr>
        <xdr:cNvPr id="4" name="Imagen 3">
          <a:extLst>
            <a:ext uri="{FF2B5EF4-FFF2-40B4-BE49-F238E27FC236}">
              <a16:creationId xmlns:a16="http://schemas.microsoft.com/office/drawing/2014/main" id="{75427924-0824-4239-9364-98859477C47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9175" y="1333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6436CDE-D5E4-4589-A26D-B65BA23B8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50CBDFBF-00BD-4C2E-8D07-FCCD71EA9A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C29AE48-D0F2-47AC-9244-66070BA0200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457B7D27-4E4F-4EAA-AD90-01E3223AFD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E618723-C016-4992-B2B6-C1A75B9FAC0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E942F51-B276-49F4-9F02-03CF7D013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F506575-4DD1-47F7-B6EC-421063B564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9C549A8-627C-43C1-A1F6-ABCC8F7762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B2CC630F-F502-4E96-9865-91AA645015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7C049FBF-C5C5-4EEE-A8F0-B6092617719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2EC0804-5988-4DFE-AB2B-D863EC4F3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3513FC43-173E-451B-9211-52F960B9D5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26E9722-D049-49D5-8702-14A73548FDB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4634C2CC-E25F-46BC-A618-7B576C7B72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31D8807C-BB34-4CB7-83ED-7A358236FC7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32424B0-7BE5-4AF4-A77E-F6FC1B437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619C7B25-4638-4025-AC51-45092CA688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DCA9A66-47DB-408F-A387-7D9CF774174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52A8D16C-CEF0-4486-85CB-89B10F68FD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0504263-81BF-4E0C-B6E8-114E6EA5120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D839353-4130-4CC8-818D-2A38A48F2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8C98DE8E-EC3B-4DE8-90C1-82341904BA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266CE9D-3D66-4B50-9623-CF30248CD05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49E89F30-51DB-430C-95E5-F20F6D06F2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7A927D59-916C-4531-85F7-9926B5D35D1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D7054AC-8C69-4BD4-B9A8-73E053525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11578748-0FBB-4681-AE39-34B38B7EBC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108ACB2-1EEE-4197-93FC-EB72F82D42F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E16DAC3F-A19A-4DD9-8012-63320BB4E2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B66AD0A-2BB1-4E3C-934E-2F42EE43EC3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9B6AC13-7EC9-44E7-B8FE-89F4E0C40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6EED949D-A608-4B56-9B6D-111AB5493C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0FB3E34-E0E3-4B43-B6E6-67F89BEDBD8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8C96FECF-3E1E-4E83-8C08-B021B5FADF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CECD4414-737E-49BD-9921-890129FB71F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513DF60-7362-48E2-A111-0BF93D7BB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23BA0031-A886-4876-9331-D74D1BD2BB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644E6B3-8578-4861-A2F1-A32F339FB53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C016A358-DAB6-4A1F-935B-A1AF129471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33C5EA1-F054-48C5-ADC3-CA1C764361A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E147BFD-9369-42A1-BE08-C50CC72A5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36B16ACC-B638-4199-9B60-C0B8393DD8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756E23E-5C90-4C3A-9708-1B8DA44A29B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593BDEBF-486B-47DB-888C-59AB8750B1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35079826-AE19-4276-8A40-E5C5F0583E9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62ED6E8-E299-4EA2-8BA4-30B0E377E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E526D726-0FF4-48EE-931F-3BB2942CB3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44A2726-F6BF-47EA-BF63-2CE95F69672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7F0353AD-763D-4FBA-8C06-253EF62696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D78CEBD6-CE79-4DED-8669-90BE4F0694E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257175</xdr:colOff>
      <xdr:row>6</xdr:row>
      <xdr:rowOff>9525</xdr:rowOff>
    </xdr:from>
    <xdr:to>
      <xdr:col>1</xdr:col>
      <xdr:colOff>762000</xdr:colOff>
      <xdr:row>8</xdr:row>
      <xdr:rowOff>76200</xdr:rowOff>
    </xdr:to>
    <xdr:pic>
      <xdr:nvPicPr>
        <xdr:cNvPr id="4" name="Gráfico 3" descr="Casa con relleno sólido">
          <a:hlinkClick xmlns:r="http://schemas.openxmlformats.org/officeDocument/2006/relationships" r:id="rId1" tooltip="Dependencias"/>
          <a:extLst>
            <a:ext uri="{FF2B5EF4-FFF2-40B4-BE49-F238E27FC236}">
              <a16:creationId xmlns:a16="http://schemas.microsoft.com/office/drawing/2014/main" id="{EA39ED91-DA04-4F3E-90C1-C220170B20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5375" y="1104900"/>
          <a:ext cx="504825" cy="504825"/>
        </a:xfrm>
        <a:prstGeom prst="rect">
          <a:avLst/>
        </a:prstGeom>
      </xdr:spPr>
    </xdr:pic>
    <xdr:clientData/>
  </xdr:twoCellAnchor>
  <xdr:twoCellAnchor editAs="oneCell">
    <xdr:from>
      <xdr:col>1</xdr:col>
      <xdr:colOff>142875</xdr:colOff>
      <xdr:row>0</xdr:row>
      <xdr:rowOff>123825</xdr:rowOff>
    </xdr:from>
    <xdr:to>
      <xdr:col>2</xdr:col>
      <xdr:colOff>544231</xdr:colOff>
      <xdr:row>4</xdr:row>
      <xdr:rowOff>79209</xdr:rowOff>
    </xdr:to>
    <xdr:pic>
      <xdr:nvPicPr>
        <xdr:cNvPr id="2" name="Imagen 1">
          <a:extLst>
            <a:ext uri="{FF2B5EF4-FFF2-40B4-BE49-F238E27FC236}">
              <a16:creationId xmlns:a16="http://schemas.microsoft.com/office/drawing/2014/main" id="{9AE7B97B-030C-4C7A-AC6F-6825AA626C1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075" y="12382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F98B2EA-A8D4-46EA-A1AC-0804F5BEA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69649FC-FA7E-4419-928C-DB9840C7C2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998F0FF-DF87-4AC1-A7A8-C983F1B7A63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51D641B9-0931-4E8E-9132-30B25F14B2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0EFB02EA-6E86-4343-8924-F9E33A4A516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C79DC1D-96AB-48E3-9F94-1FA7D810B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AA5A3FE-53E7-4590-A107-1E7E0398CBF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9175144-2CA7-4117-A582-28EC4A00CE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6D55B51C-9161-4932-B190-47991BACEE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CD8E8D58-40F8-4650-9AF0-27F51E23310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A814BAD-FA3F-4641-8BA1-DB4CB3BF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E6BD84F-9D4F-4E7B-A716-EC4820C2141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8282</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C72BC5C-4F53-47A5-93AE-96E8D1CAC8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282"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DB4BFF42-950D-40AE-B422-3D8CB1CBCC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EB5F4970-B71D-4448-8351-CD833A6A295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DE37A2A-78E3-4BBE-BA31-9A89510BD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33979954-415D-4CEE-B88D-3ACE137D704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3D3AF43-7C9B-4058-86E9-481FE5B1A23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87FF8A73-9DEF-4EE8-A6DF-BAFDF189D8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66BCDFFE-822C-443C-96D0-40778C1358F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CC689BE-C160-47D9-B172-AB03186D5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E38543CE-D47E-4399-975A-E9DF276D8A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08156AF-B799-4F53-97AB-946320312AE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33C97E13-8450-468F-825C-57A8C4C1A5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477F2A2A-2220-4629-96D9-8B23FCFF964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B449AE1-D607-4AD8-BF6B-C6235CBB5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CA818C98-B775-4F00-8F35-F70DF01959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352D4D4-062C-4F53-9264-A49B5087449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7F27E8F5-1F78-4732-8FF4-9BB36FFB5F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15A06171-978C-46BB-9F33-56AEA285DA9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C1C0572-9698-4ACD-955A-D091FDCBC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AAEF008-D6D7-40D9-A22F-89659FEA5D2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85BE2E0-A0F1-44A6-891E-969171A471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F0AFB10F-1D09-4024-BF6D-290933D361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09458238-770F-46CA-9AF8-5B3907471B0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5CD058E-52C2-4380-BCE3-76B4DF53E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5C0BFC1-141A-4EA8-8728-935C58165A1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E617E2E-E379-47D1-B0C5-31FA95F24C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46338F85-5375-4485-9EA8-A215BEC52C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FE1943D4-FD86-4030-9AEA-5D6383CD054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262F3C0-6644-401D-B3B5-6821B3898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EB3F23AC-C41F-4028-8850-2E99503A434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7579FF2-81ED-48EC-B9DE-C7C5ED4AF2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05E216AF-751D-4113-BA97-6951F86B11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671D6057-B802-40CD-AB7B-D3042239A41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08A7D4C-C414-4766-8D1F-CD22B1315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76E64C5-7650-4BBC-B0CB-0257F8798CE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26B2B37-4EC6-4070-8196-9D97003B8A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1EDD98F9-FEBA-4A42-8009-B14618A3EA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95BA78DC-EDC4-40F9-93DB-6B30FAA37FD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21AA703-DDA1-4832-AE22-AAF5912D24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133350</xdr:colOff>
      <xdr:row>0</xdr:row>
      <xdr:rowOff>133350</xdr:rowOff>
    </xdr:from>
    <xdr:to>
      <xdr:col>2</xdr:col>
      <xdr:colOff>534706</xdr:colOff>
      <xdr:row>4</xdr:row>
      <xdr:rowOff>85559</xdr:rowOff>
    </xdr:to>
    <xdr:pic>
      <xdr:nvPicPr>
        <xdr:cNvPr id="4" name="Imagen 3">
          <a:extLst>
            <a:ext uri="{FF2B5EF4-FFF2-40B4-BE49-F238E27FC236}">
              <a16:creationId xmlns:a16="http://schemas.microsoft.com/office/drawing/2014/main" id="{7976374D-53C2-4F33-9CF8-2AD728BB6CD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1550" y="1333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BE9EBFF-7DF7-4487-9F9A-72414F2B4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D646269-F4B4-4C41-A6B0-D9ABFBB9E1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5FF65B0-3CCD-457E-81BF-973AE43969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6E3B3195-44E8-408F-83A5-BE67818DB4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0A56B671-8AB7-432B-A597-6EB4D1762DD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6968A88-D6C1-40CE-B734-FF9C6975A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7090A54-CAB7-4FE7-9388-F8C4831658E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31577B2-BE75-4C6A-B626-A3E73C07F1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6E2D7D2A-49A5-4265-A9E4-A947B679CC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7A7B2A35-99A5-44EE-B330-64BF424BCE8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ED08985-1E86-40F4-B49F-A7EB08C45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71C27639-DEF8-408E-A206-DB3C6BD9AA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C6F3A38-7843-49E0-A368-35C9466492F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35718</xdr:colOff>
      <xdr:row>0</xdr:row>
      <xdr:rowOff>0</xdr:rowOff>
    </xdr:from>
    <xdr:ext cx="315058" cy="319524"/>
    <xdr:pic>
      <xdr:nvPicPr>
        <xdr:cNvPr id="5" name="Gráfico 4" descr="Hogar con relleno sólido">
          <a:hlinkClick xmlns:r="http://schemas.openxmlformats.org/officeDocument/2006/relationships" r:id="rId6" tooltip="Indicadores"/>
          <a:extLst>
            <a:ext uri="{FF2B5EF4-FFF2-40B4-BE49-F238E27FC236}">
              <a16:creationId xmlns:a16="http://schemas.microsoft.com/office/drawing/2014/main" id="{A36B8B5E-B806-4C2D-B146-78FA1CA72B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FC022CB2-68A3-42CB-A9B8-582373414F5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56683E8-43B1-4069-97AD-17F650263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2BE47B3-CC50-430A-8D65-016C1B6465B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8283</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1283BCF-5D35-43C8-A770-310FFE2E17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283"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9BC20C0F-12A8-4B3C-860D-39C7330176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5129A934-3823-4C7B-86B2-A1F63D561BF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48DB49D-F829-4619-B926-AC1E58BDC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7667248-2047-4087-914C-363438BB233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63C981E-7975-48D9-A8E1-B726A58FB5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6E09A20D-2192-4C84-9B89-38CF7E484C1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84CB4A89-7419-45F2-AFE1-D38E0F89BC2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2931BDB-A2C4-46FD-AEFC-9261CE4F5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453DED5-A937-4842-961E-A7ABD3E4167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72A5295-822C-457C-8847-A5C19000F5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6C07B886-A7A4-4C37-8144-B31BD2F6CD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5038D6B-5461-45BC-8BFA-095DF9215FB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FB3BEA8-2041-4A1D-9C46-62956F6CC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4C39A34-A652-43C1-93E6-4A2BCCF16CE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C90A760-B4DB-443B-899A-07D4F215602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4684C3A0-73D2-42FB-AC7C-183ADC9955C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FE79D20-5B7C-49E3-92D0-EB34852695C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2B96316-D419-4A94-AA48-C2F1383B5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9EEA6A2-C088-4EED-8155-41876DE7053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434C284-1F4D-46ED-8AED-0855B28550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8AA7AB00-1E06-49E8-BBC3-BBDCC057BC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6D9A6264-DF29-4EE2-821F-AA9C535B309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53D6530-91C5-4CDE-AE19-15D0008C6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52C3C1A-4EBC-4E45-91B6-71DA0298132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32307C6-20FA-4021-9D4D-2728DFE0F6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5EAE2599-281F-4FA2-8F1D-5A2755243E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6B091D4A-E213-45CD-9E07-52900897F0F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DE20B5E-BC26-4B83-BE93-6CF5D4472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C7ECF47-059A-4EBA-8BC7-3978BC5C829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C524E73-A73D-4730-AE66-52E7AE6B85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oneCellAnchor>
    <xdr:from>
      <xdr:col>0</xdr:col>
      <xdr:colOff>35718</xdr:colOff>
      <xdr:row>0</xdr:row>
      <xdr:rowOff>0</xdr:rowOff>
    </xdr:from>
    <xdr:ext cx="315058" cy="319524"/>
    <xdr:pic>
      <xdr:nvPicPr>
        <xdr:cNvPr id="3" name="Gráfico 2" descr="Hogar con relleno sólido">
          <a:hlinkClick xmlns:r="http://schemas.openxmlformats.org/officeDocument/2006/relationships" r:id="rId6" tooltip="Indicadores"/>
          <a:extLst>
            <a:ext uri="{FF2B5EF4-FFF2-40B4-BE49-F238E27FC236}">
              <a16:creationId xmlns:a16="http://schemas.microsoft.com/office/drawing/2014/main" id="{04C1BF47-68AA-47D0-B7BD-9F5A8363C5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35718"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6" name="Imagen 5">
          <a:extLst>
            <a:ext uri="{FF2B5EF4-FFF2-40B4-BE49-F238E27FC236}">
              <a16:creationId xmlns:a16="http://schemas.microsoft.com/office/drawing/2014/main" id="{256B0BFE-14B8-49D7-821A-2489BB66AD0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s.supersalud.gov.co/Users/henry.lozano/AppData/Local/Microsoft/Windows/Temporary%20Internet%20Files/Content.Outlook/WBVJ2HCU/REV%20ULT%20%20ARMONIZACION%20DE%20INDICADORES%2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OSCAR~1.RO~/AppData/Local/Temp/notes5F2EEF/Users/MAYERL~1.BAL/AppData/Local/Temp/notes5F2EEF/Users/jorge.bustos/Downloads/institucional.xlsx" TargetMode="External"/><Relationship Id="rId1" Type="http://schemas.openxmlformats.org/officeDocument/2006/relationships/externalLinkPath" Target="/Users/OSCAR~1.RO~/AppData/Local/Temp/notes5F2EEF/Users/MAYERL~1.BAL/AppData/Local/Temp/notes5F2EEF/Users/jorge.bustos/Downloads/instituciona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oscar.rodriguez/Documents/Datos%20Oscar%20R/PAG%202015/Deleg.Superv.Instit/PAG%202015%20CONSOLIDADO%20SDSI%20-%20Dic%2011.xlsx" TargetMode="External"/><Relationship Id="rId1" Type="http://schemas.openxmlformats.org/officeDocument/2006/relationships/externalLinkPath" Target="/Users/oscar.rodriguez/Documents/Datos%20Oscar%20R/PAG%202015/Deleg.Superv.Instit/PAG%202015%20CONSOLIDADO%20SDSI%20-%20Dic%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2016"/>
      <sheetName val="Piloto 105"/>
      <sheetName val="SUBFINANCIERA"/>
      <sheetName val="TALENTO HUMANO"/>
      <sheetName val="SUBADMINISTRATIVA"/>
      <sheetName val="OAJ"/>
      <sheetName val="METODOLOGIAS A. Y RIESGOS"/>
      <sheetName val="DEL. INSTITUCIONAL"/>
      <sheetName val="DEL. SUPV. RIESGOS"/>
      <sheetName val="MEDIDAS ESPECIALES "/>
      <sheetName val="JURISDICCIONAL"/>
      <sheetName val="DEL. PROTECCION "/>
      <sheetName val="COMUNICACIONES"/>
      <sheetName val="C.I. DISCIPLINARIO"/>
      <sheetName val="OTI"/>
      <sheetName val="OAP"/>
      <sheetName val="CONTROL INTERNO"/>
      <sheetName val="PROCESOS ADMITIVOS."/>
      <sheetName val="INDICADORES GENERALES"/>
      <sheetName val="RESULTADO ARMONIZACION"/>
      <sheetName val="TOTAL INDICADORES"/>
      <sheetName val="Hoja1"/>
    </sheetNames>
    <sheetDataSet>
      <sheetData sheetId="0"/>
      <sheetData sheetId="1">
        <row r="3">
          <cell r="I3" t="str">
            <v>Indicador "BD HAL Abril (2)"</v>
          </cell>
          <cell r="J3" t="str">
            <v>Nombre del Indicador</v>
          </cell>
          <cell r="K3" t="str">
            <v>Variable 1</v>
          </cell>
          <cell r="L3" t="str">
            <v>Variable 2</v>
          </cell>
          <cell r="M3" t="str">
            <v>Tipo indicador</v>
          </cell>
          <cell r="N3" t="str">
            <v>Valor(es) asociado</v>
          </cell>
        </row>
        <row r="4">
          <cell r="I4" t="str">
            <v>Porcentaje de actuaciones realizadas en la etapa de apertura en el período actual.</v>
          </cell>
          <cell r="J4" t="str">
            <v>Porcentaje de actuaciones realizadas en la etapa de apertura en el período actual.</v>
          </cell>
          <cell r="K4" t="str">
            <v xml:space="preserve">Número de actuaciones realizadas en la etapa de apertura en el periodo actual </v>
          </cell>
          <cell r="L4" t="str">
            <v xml:space="preserve">Número de Solicitudes recibidas en el periodo anterior y prioritarias  
</v>
          </cell>
          <cell r="M4" t="str">
            <v xml:space="preserve">Eficacia 
</v>
          </cell>
          <cell r="N4" t="str">
            <v xml:space="preserve"> Oportunidad
 Universalidad</v>
          </cell>
        </row>
        <row r="5">
          <cell r="I5" t="str">
            <v xml:space="preserve">Porcentaje de procesos administrativos con Resoluciones de Pruebas y Alegatos expedidas en el periodo actual._x000D_
_x000D_
</v>
          </cell>
          <cell r="J5" t="str">
            <v xml:space="preserve">Porcentaje de procesos administrativos con Resoluciones de Pruebas y Alegatos expedidas en el periodo actual._x000D_
_x000D_
</v>
          </cell>
          <cell r="K5" t="str">
            <v>Número de procesos administrativos con resoluciones de pruebas y alegatos de conclusiones expedidas en el período actual.</v>
          </cell>
          <cell r="L5" t="str">
            <v>Número de Procesos Administrativos que se encuentren en etapa probatoria o en alegatos asignados en el período anterior y prioritarios.</v>
          </cell>
          <cell r="M5" t="str">
            <v xml:space="preserve">Eficacia 
</v>
          </cell>
          <cell r="N5" t="str">
            <v xml:space="preserve"> Oportunidad                                            
Universalidad                     
Responsabilidad</v>
          </cell>
        </row>
        <row r="6">
          <cell r="I6" t="str">
            <v>Porcentaje de resoluciones decisorias proferidas en el periodo actual.</v>
          </cell>
          <cell r="J6" t="str">
            <v>Porcentaje de resoluciones decisorias proferidas en el periodo actual.</v>
          </cell>
          <cell r="K6" t="str">
            <v xml:space="preserve">Número de resoluciones decisorias proferidas en el periodo actual.
</v>
          </cell>
          <cell r="L6" t="str">
            <v xml:space="preserve">Número de Procesos Administrativos en etapa decisoria asignados en el período anterior y prioritarios.
</v>
          </cell>
          <cell r="M6" t="str">
            <v xml:space="preserve">Eficacia 
</v>
          </cell>
          <cell r="N6" t="str">
            <v xml:space="preserve"> Oportunidad 
Universalidad  
Responsabilidad</v>
          </cell>
        </row>
        <row r="7">
          <cell r="I7" t="str">
            <v xml:space="preserve">Porcentaje de Resoluciones en la etapa de Recursos y Revocatorias Directas en el periodo actual.
</v>
          </cell>
          <cell r="J7" t="str">
            <v xml:space="preserve">Porcentaje de Resoluciones en la etapa de Recursos y Revocatorias Directas en el periodo actual.
</v>
          </cell>
          <cell r="K7" t="str">
            <v>Número de resoluciones proferidas en la etapa de Recursos y Revocatorias Directas en el periodo actual.</v>
          </cell>
          <cell r="L7" t="str">
            <v>Número de Procesos Administrativos en etapa de Recursos y Revocatorias Directas en el periodo anterior y prioritarias.</v>
          </cell>
          <cell r="M7" t="str">
            <v xml:space="preserve">Eficacia 
</v>
          </cell>
          <cell r="N7" t="str">
            <v xml:space="preserve"> Oportunidad 
Universalidad</v>
          </cell>
        </row>
        <row r="8">
          <cell r="I8" t="str">
            <v xml:space="preserve">
Porcentaje de actos administrativos proyectados para la descongestión en el marco de la gestión del proceso administrativo.</v>
          </cell>
          <cell r="J8" t="str">
            <v xml:space="preserve">
Porcentaje de actos administrativos proyectados para la descongestión en el marco de la gestión del proceso administrativo.</v>
          </cell>
          <cell r="K8" t="str">
            <v>Número de actos administrativos proyectados para la descongestión de vigencias anteriores en el marco de la gestión del proceso en el período actual.</v>
          </cell>
          <cell r="L8" t="str">
            <v>Número de expedientes asignados y prioritarios.</v>
          </cell>
          <cell r="M8" t="str">
            <v xml:space="preserve">Eficacia 
</v>
          </cell>
          <cell r="N8" t="str">
            <v>Oportunidad 
Universalidad 
Responsabilidad</v>
          </cell>
        </row>
        <row r="9">
          <cell r="I9" t="str">
            <v>Porcentaje  de entidades con adopción, modificación o levantamiento de medida especial</v>
          </cell>
          <cell r="J9" t="str">
            <v>Porcentaje  de entidades con adopción, modificación o levantamiento de medida especial</v>
          </cell>
          <cell r="K9" t="str">
            <v xml:space="preserve">Número de entidades con adopción, modificación o levantamiento de medida especial realizadas
</v>
          </cell>
          <cell r="L9" t="str">
            <v>Número  de Entidades con toma de posesión, prorroga, modificación y/o levantamiento de  medidas especiales adoptadas.</v>
          </cell>
          <cell r="M9" t="str">
            <v xml:space="preserve">Eficacia 
</v>
          </cell>
          <cell r="N9" t="str">
            <v>Equidad                            
Responsabilidad</v>
          </cell>
        </row>
        <row r="10">
          <cell r="I10" t="str">
            <v>Porcentaje  de solicitudes de inscripción en el Registro de Interventores, Liquidadores y Contralores evaluadas</v>
          </cell>
          <cell r="J10" t="str">
            <v>Porcentaje  de solicitudes de inscripción en el Registro de Interventores, Liquidadores y Contralores evaluadas</v>
          </cell>
          <cell r="K10" t="str">
            <v>Número de solicitudes de inscripción evaluadas y registradas.</v>
          </cell>
          <cell r="L10" t="str">
            <v>Número de solicitudes de inscripción presentadas.</v>
          </cell>
          <cell r="M10" t="str">
            <v>Eficiencia</v>
          </cell>
          <cell r="N10" t="str">
            <v>Eficacia
Equidad</v>
          </cell>
        </row>
        <row r="11">
          <cell r="I11" t="str">
            <v xml:space="preserve">Porcentaje de auditorías de seguimiento realizadas a las entidades en medida especial </v>
          </cell>
          <cell r="J11" t="str">
            <v xml:space="preserve">Porcentaje de auditorías de seguimiento realizadas a las entidades en medida especial </v>
          </cell>
          <cell r="K11" t="str">
            <v>Número de auditorías de seguimiento realizadas a las a las entidades en medida especial.</v>
          </cell>
          <cell r="L11" t="str">
            <v>Número de auditorías de seguimiento programadas.</v>
          </cell>
          <cell r="M11" t="str">
            <v xml:space="preserve">Eficacia 
</v>
          </cell>
          <cell r="N11" t="str">
            <v>Legalidad                                 
Oportunidad</v>
          </cell>
        </row>
        <row r="12">
          <cell r="I12" t="str">
            <v xml:space="preserve">Porcentaje de conceptos técnicos de seguimiento generados </v>
          </cell>
          <cell r="J12" t="str">
            <v xml:space="preserve">Porcentaje de conceptos técnicos de seguimiento generados </v>
          </cell>
          <cell r="K12" t="str">
            <v>Número de conceptos técnicos de seguimiento realizados a las medidas especiales adoptadas.</v>
          </cell>
          <cell r="L12" t="str">
            <v>Número de entidades en medida especial.</v>
          </cell>
          <cell r="M12" t="str">
            <v>Eficiencia</v>
          </cell>
          <cell r="N12" t="str">
            <v>Equidad                                     
Legalidad                           
Resposabilidad</v>
          </cell>
        </row>
        <row r="13">
          <cell r="I13" t="str">
            <v>Porcentaje de conceptos técnicos de seguimiento generados de las entidades identificadas en Liquidación Voluntaria.</v>
          </cell>
          <cell r="J13" t="str">
            <v>Porcentaje de conceptos técnicos de seguimiento generados de las entidades identificadas en Liquidación Voluntaria.</v>
          </cell>
          <cell r="K13" t="str">
            <v>Número de conceptos técnicos elaborados a los procesos de liquidación voluntaria.</v>
          </cell>
          <cell r="L13" t="str">
            <v>Número de entidades identificadas en liquidación voluntaria.</v>
          </cell>
          <cell r="M13" t="str">
            <v xml:space="preserve">Eficacia 
</v>
          </cell>
          <cell r="N13" t="str">
            <v>Equidad                                     
Legalidad                           
Resposabilidad</v>
          </cell>
        </row>
        <row r="14">
          <cell r="I14" t="str">
            <v xml:space="preserve">Porcentaje de entidades bajo medida con seguimiento al plan de acción adoptado </v>
          </cell>
          <cell r="J14" t="str">
            <v xml:space="preserve">Porcentaje de entidades bajo medida con seguimiento al plan de acción adoptado </v>
          </cell>
          <cell r="K14" t="str">
            <v>Número de entidades bajo medida con seguimiento al plan de acción adoptado.</v>
          </cell>
          <cell r="L14" t="str">
            <v>Número de entidades en medida especial.</v>
          </cell>
          <cell r="M14" t="str">
            <v>Efectividad</v>
          </cell>
          <cell r="N14" t="str">
            <v>Pertinencia                       
Responsabilidad</v>
          </cell>
        </row>
        <row r="15">
          <cell r="I15" t="str">
            <v>Porcentaje de auditorías realizadas en el periodo.</v>
          </cell>
          <cell r="J15" t="str">
            <v>Porcentaje de auditorías realizadas en el periodo.</v>
          </cell>
          <cell r="K15" t="str">
            <v>Número de auditorías realizadas.</v>
          </cell>
          <cell r="L15" t="str">
            <v>Número de auditorías programadas.</v>
          </cell>
          <cell r="M15" t="str">
            <v>Eficiencia</v>
          </cell>
          <cell r="N15" t="str">
            <v xml:space="preserve">Oportunidad                                       
Legalidad
</v>
          </cell>
        </row>
        <row r="16">
          <cell r="I16" t="e">
            <v>#N/A</v>
          </cell>
          <cell r="J16" t="str">
            <v>Porcentaje de informes de auditorías elaborados en el periodo</v>
          </cell>
          <cell r="K16" t="str">
            <v>Número de informes de auditorías elaborados en un periodo</v>
          </cell>
          <cell r="L16" t="str">
            <v>Número de auditorías programadas.</v>
          </cell>
          <cell r="M16" t="str">
            <v xml:space="preserve">Eficacia 
</v>
          </cell>
          <cell r="N16" t="str">
            <v xml:space="preserve"> Probidad                                          
Equidad
</v>
          </cell>
        </row>
        <row r="17">
          <cell r="I17" t="str">
            <v>Porcentaje de Planes de Gestión Integral del Riesgo con concepto de viabilidad en el periodo.</v>
          </cell>
          <cell r="J17" t="str">
            <v>Porcentaje de Planes de Gestión Integral del Riesgo con concepto de viabilidad en el periodo.</v>
          </cell>
          <cell r="K17" t="str">
            <v>Número de Planes de Gestión Integral del Riesgo con concepto de viabilidad realizado en el periodo.</v>
          </cell>
          <cell r="L17" t="str">
            <v>Número de Planes de Gestión Integral del Riesgo evaluados en el periodo.</v>
          </cell>
          <cell r="M17" t="str">
            <v>Eficiencia</v>
          </cell>
          <cell r="N17" t="str">
            <v>Probidad
Pertinencia</v>
          </cell>
        </row>
        <row r="18">
          <cell r="I18" t="str">
            <v>Porcentaje de auditorías realizadas en el periodo.</v>
          </cell>
          <cell r="J18" t="str">
            <v>Porcentaje de auditorías realizadas en el periodo.</v>
          </cell>
          <cell r="K18" t="str">
            <v>Número de auditorías realizadas.</v>
          </cell>
          <cell r="L18" t="str">
            <v>Número de auditorías programadas.</v>
          </cell>
          <cell r="M18" t="str">
            <v>Eficiencia</v>
          </cell>
          <cell r="N18" t="str">
            <v xml:space="preserve">Legalidad                                
Oportunidad  </v>
          </cell>
        </row>
        <row r="19">
          <cell r="I19" t="str">
            <v>Porcentaje de informes de auditorías elaborados en el periodo</v>
          </cell>
          <cell r="J19" t="str">
            <v>Porcentaje de informes de auditorías elaborados en el periodo</v>
          </cell>
          <cell r="K19" t="str">
            <v>Número de informes de auditorías elaborados en un periodo</v>
          </cell>
          <cell r="L19" t="str">
            <v>Número de auditorías realizadas</v>
          </cell>
          <cell r="M19" t="str">
            <v xml:space="preserve">Eficacia 
</v>
          </cell>
          <cell r="N19" t="str">
            <v xml:space="preserve"> Probidad                                          
Equidad
</v>
          </cell>
        </row>
        <row r="20">
          <cell r="I20" t="str">
            <v>Porcentaje de Informes de verificación de estándares de permanencia gestionado en el periodo</v>
          </cell>
          <cell r="J20" t="str">
            <v>Porcentaje de Informes de verificación de estándares de permanencia gestionado en el periodo</v>
          </cell>
          <cell r="K20" t="str">
            <v>Número de informes de verificación de estándares de permanencia elaborado y publicado en un periodo.</v>
          </cell>
          <cell r="L20" t="str">
            <v>Número de informes de verificación elaborados</v>
          </cell>
          <cell r="M20" t="str">
            <v>Eficiencia</v>
          </cell>
          <cell r="N20" t="str">
            <v xml:space="preserve">Pertinencia
Probidad                                          
Equidad
</v>
          </cell>
        </row>
        <row r="21">
          <cell r="I21" t="str">
            <v>Porcentaje de Informes de verificación de cumplimiento de Reservas Técnicas y del Régimen de Inversiones de las Reservas Técnicas</v>
          </cell>
          <cell r="J21" t="str">
            <v>Porcentaje de Informes de verificación de cumplimiento de Reservas Técnicas y del Régimen de Inversiones de las Reservas Técnicas</v>
          </cell>
          <cell r="K21" t="str">
            <v>Número de Informes de verificación de cumplimiento de Reservas Técnicas y del Régimen de Inversiones de las Reservas Técnicas elaborados en un periodo</v>
          </cell>
          <cell r="L21" t="str">
            <v>Número de informes de verificación elaborados</v>
          </cell>
          <cell r="M21" t="str">
            <v>Eficiencia</v>
          </cell>
          <cell r="N21" t="str">
            <v xml:space="preserve">Pertinencia
Probidad                                          
Equidad
</v>
          </cell>
        </row>
        <row r="22">
          <cell r="I22" t="str">
            <v>Porcentaje de Informes de seguimiento a la implementación de los marcos técnicos normativos reglamentarios de la Ley 1314 de 2009, en sujetos vigilados.</v>
          </cell>
          <cell r="J22" t="str">
            <v>Porcentaje de Informes de seguimiento a la implementación de los marcos técnicos normativos reglamentarios de la Ley 1314 de 2009, en sujetos vigilados.</v>
          </cell>
          <cell r="K22" t="str">
            <v>Número de informes de seguimiento a la implementación de los marcos técnicos normativos reglamentarios de la Ley 1314 de 2009, en sujetos vigilados, elaborados en un periodo.</v>
          </cell>
          <cell r="L22" t="str">
            <v>Número de informes de seguimiento elaborados</v>
          </cell>
          <cell r="M22" t="str">
            <v xml:space="preserve">Eficacia 
</v>
          </cell>
          <cell r="N22" t="str">
            <v xml:space="preserve">Probidad                                          
Equidad
</v>
          </cell>
        </row>
        <row r="23">
          <cell r="I23" t="str">
            <v>Porcentaje de auditorías realizadas en el periodo.</v>
          </cell>
          <cell r="J23" t="str">
            <v>Porcentaje de auditorías realizadas en el periodo.</v>
          </cell>
          <cell r="K23" t="str">
            <v>Número de auditorías realizadas.</v>
          </cell>
          <cell r="L23" t="str">
            <v>Número de auditorías programadas.</v>
          </cell>
          <cell r="M23" t="str">
            <v>Eficiencia</v>
          </cell>
          <cell r="N23" t="str">
            <v>Legalidad                                       
Oportunidad</v>
          </cell>
        </row>
        <row r="24">
          <cell r="I24" t="str">
            <v>Porcentaje de informes de auditorías elaborados en el periodo</v>
          </cell>
          <cell r="J24" t="str">
            <v>Porcentaje de informes de auditorías elaborados en el periodo</v>
          </cell>
          <cell r="K24" t="str">
            <v>Número de informes de auditorías elaborados en un periodo</v>
          </cell>
          <cell r="L24" t="str">
            <v>Número de auditorías realizadas</v>
          </cell>
          <cell r="M24" t="str">
            <v xml:space="preserve">Eficacia 
</v>
          </cell>
          <cell r="N24" t="str">
            <v xml:space="preserve">Probidad                                          
Equidad
</v>
          </cell>
        </row>
        <row r="25">
          <cell r="I25" t="str">
            <v>Porcentaje de auditorías realizadas en el periodo.</v>
          </cell>
          <cell r="J25" t="str">
            <v>Porcentaje de auditorías realizadas en el periodo.</v>
          </cell>
          <cell r="K25" t="str">
            <v>Número de auditorías realizadas.</v>
          </cell>
          <cell r="L25" t="str">
            <v>Número de auditorías programadas.</v>
          </cell>
          <cell r="M25" t="str">
            <v>Eficiencia</v>
          </cell>
          <cell r="N25" t="str">
            <v>Legalidad                                      
Oportunidad</v>
          </cell>
        </row>
        <row r="26">
          <cell r="I26" t="str">
            <v>Porcentaje de informes de auditorías elaborados en el periodo</v>
          </cell>
          <cell r="J26" t="str">
            <v>Porcentaje de informes de auditorías elaborados en el periodo</v>
          </cell>
          <cell r="K26" t="str">
            <v>Número de informes de auditorías elaborados en un periodo</v>
          </cell>
          <cell r="L26" t="str">
            <v>Número de auditorías realizadas</v>
          </cell>
          <cell r="M26" t="str">
            <v xml:space="preserve">Eficacia 
</v>
          </cell>
          <cell r="N26" t="str">
            <v xml:space="preserve">Probidad                                          
Equidad
</v>
          </cell>
        </row>
        <row r="27">
          <cell r="I27" t="str">
            <v>Porcentaje de Cumplimiento de hitos y/o productos definidos en el Cronograma.</v>
          </cell>
          <cell r="J27" t="str">
            <v>Porcentaje de Cumplimiento de hitos y/o productos definidos en el Cronograma.</v>
          </cell>
          <cell r="K27" t="str">
            <v>Numero de hitos y/o productos entregados en los plazos definidos en el Cronograma</v>
          </cell>
          <cell r="L27" t="str">
            <v>Numero Total de hitos y/o productos programados para el periodo.</v>
          </cell>
          <cell r="M27" t="str">
            <v xml:space="preserve">Eficacia 
</v>
          </cell>
          <cell r="N27" t="str">
            <v>Eficiencia
Oportunidad</v>
          </cell>
        </row>
        <row r="28">
          <cell r="I28" t="e">
            <v>#N/A</v>
          </cell>
          <cell r="J28" t="str">
            <v>Porcentaje de Cumplimiento de hitos y/o productos definidos en el Cronograma.</v>
          </cell>
          <cell r="K28" t="str">
            <v>Numero de hitos y/o productos entregados en los plazos definidos en el Cronograma</v>
          </cell>
          <cell r="L28" t="str">
            <v>Numero Total de hitos y/o productos programados para el periodo.</v>
          </cell>
          <cell r="M28" t="str">
            <v xml:space="preserve">Eficacia 
</v>
          </cell>
          <cell r="N28" t="str">
            <v>Eficiencia
Oportunidad</v>
          </cell>
        </row>
        <row r="29">
          <cell r="I29" t="str">
            <v>Porcentaje de Cumplimiento de hitos y/o productos definidos en el Cronograma.</v>
          </cell>
          <cell r="J29" t="str">
            <v>Porcentaje de Cumplimiento de hitos y/o productos definidos en el Cronograma.</v>
          </cell>
          <cell r="K29" t="str">
            <v>Numero de hitos y/o productos entregados en los plazos definidos en el Cronograma</v>
          </cell>
          <cell r="L29" t="str">
            <v>Numero Total de hitos y/o productos programados para el periodo.</v>
          </cell>
          <cell r="M29" t="str">
            <v xml:space="preserve">Eficacia 
</v>
          </cell>
          <cell r="N29" t="str">
            <v>Eficacia
Oportunidad</v>
          </cell>
        </row>
        <row r="30">
          <cell r="I30" t="e">
            <v>#N/A</v>
          </cell>
          <cell r="J30" t="str">
            <v>Porcentaje de solicitudes de trámites y peticiones, respondidas y gestionadas dentro de los plazos de ley en el periodo
AU01</v>
          </cell>
          <cell r="K30" t="str">
            <v xml:space="preserve">Número de peticiones y solicitudes respondidas y gestionadas dentro de los plazos de ley, en el período 
</v>
          </cell>
          <cell r="L30" t="str">
            <v>Número de peticiones y solicitudes, recibidas en el período * 100%</v>
          </cell>
          <cell r="M30" t="str">
            <v xml:space="preserve">Eficacia 
</v>
          </cell>
          <cell r="N30" t="str">
            <v>Pertinencia                                  
Vocacion de servicio</v>
          </cell>
        </row>
        <row r="31">
          <cell r="I31" t="str">
            <v>Porcentaje de solicitudes de trámites y peticiones, respondidas y gestionadas dentro de los plazos de ley en el periodo
AU01</v>
          </cell>
          <cell r="J31" t="str">
            <v>Porcentaje de solicitudes de trámites y peticiones, respondidas y gestionadas dentro de los plazos de ley en el periodo
AU01</v>
          </cell>
          <cell r="K31" t="str">
            <v xml:space="preserve">Número de peticiones y solicitudes respondidas y gestionadas dentro de los plazos de ley, en el período 
</v>
          </cell>
          <cell r="L31" t="str">
            <v>Número de peticiones y solicitudes, recibidas en el período * 100%</v>
          </cell>
          <cell r="M31" t="str">
            <v xml:space="preserve">Eficacia 
</v>
          </cell>
          <cell r="N31" t="str">
            <v>Pertinencia                                  
Vocacion de servicio</v>
          </cell>
        </row>
        <row r="32">
          <cell r="I32" t="e">
            <v>#N/A</v>
          </cell>
          <cell r="J32" t="str">
            <v>Porcentaje de solicitudes de trámite con concepto técnico y acto administrativo.
NUEVO</v>
          </cell>
          <cell r="K32" t="str">
            <v>Número de trámites con acto administrativo proyectado en el periodo.</v>
          </cell>
          <cell r="L32" t="str">
            <v xml:space="preserve"> Número de solicitudes con concepto técnico tramitadas* 100</v>
          </cell>
          <cell r="M32" t="str">
            <v>Eficiencia</v>
          </cell>
          <cell r="N32" t="str">
            <v xml:space="preserve">
Pertinencia
Legalidad</v>
          </cell>
        </row>
        <row r="33">
          <cell r="I33" t="str">
            <v>Acto administrativo que ordena la publicación de los estados financieros de los sujetos vigilados previo su análisis.
NUEVO</v>
          </cell>
          <cell r="J33" t="str">
            <v>Acto administrativo que ordena la publicación de los estados financieros de los sujetos vigilados previo su análisis.
NUEVO</v>
          </cell>
          <cell r="K33" t="str">
            <v>Acto administrativo que ordena la publicación de los estados financieros.</v>
          </cell>
          <cell r="M33" t="str">
            <v>Eficiencia</v>
          </cell>
          <cell r="N33" t="str">
            <v xml:space="preserve">
Pertinencia
Legalidad</v>
          </cell>
        </row>
        <row r="34">
          <cell r="I34" t="str">
            <v>Informe de seguimiento a la publicación de los estados financieros de los sujetos vigilados.
NUEVO</v>
          </cell>
          <cell r="J34" t="str">
            <v>Informe de seguimiento a la publicación de los estados financieros de los sujetos vigilados.
NUEVO</v>
          </cell>
          <cell r="K34" t="str">
            <v>Informe de seguimiento a la  publicación de los estados financieros de los sujetos vigilados</v>
          </cell>
          <cell r="M34" t="str">
            <v>Eficiencia</v>
          </cell>
          <cell r="N34" t="str">
            <v xml:space="preserve">
Pertinencia
Legalidad</v>
          </cell>
        </row>
        <row r="35">
          <cell r="I35" t="e">
            <v>#N/A</v>
          </cell>
          <cell r="J35" t="str">
            <v>Certificación de los indicadores y estándares por áreas de gestión de  las Empresas Sociales del Estado
NUEVO</v>
          </cell>
          <cell r="K35" t="str">
            <v>Acto administrativo publicado según cronograma que certifica los indicadores y estándares por áreas de gestión de  las Empresas Sociales del Estado</v>
          </cell>
          <cell r="M35" t="str">
            <v>Eficiencia</v>
          </cell>
          <cell r="N35" t="str">
            <v xml:space="preserve">Legalidad
Pertinencia
</v>
          </cell>
        </row>
        <row r="36">
          <cell r="I36" t="e">
            <v>#N/A</v>
          </cell>
          <cell r="J36" t="str">
            <v>% Ejecución mesas técnicas o talleres de capacitación sobre competencias y responsabilidades en IVC a cargo de las Entidades Territoriales
NUEVO</v>
          </cell>
          <cell r="K36" t="str">
            <v># mesas técnicas o talleres desarrollados</v>
          </cell>
          <cell r="L36" t="str">
            <v xml:space="preserve"> # mesas técnicas o talleres programados * 100%</v>
          </cell>
          <cell r="M36" t="str">
            <v xml:space="preserve">Eficacia 
</v>
          </cell>
          <cell r="N36" t="str">
            <v xml:space="preserve">Vocación de servicio
Trabajo en equipo
</v>
          </cell>
        </row>
        <row r="37">
          <cell r="I37" t="e">
            <v>#N/A</v>
          </cell>
          <cell r="J37" t="str">
            <v>% de seguimiento a los acuerdos suscritos en las mesas técnicas desarrolladas</v>
          </cell>
          <cell r="K37" t="str">
            <v># de acuerdos suscritos en las mesas técnicas con seguimiento.</v>
          </cell>
          <cell r="L37" t="str">
            <v xml:space="preserve"> # de acuerdos suscritos en las mesas técnicas programadas * 100%</v>
          </cell>
          <cell r="M37" t="str">
            <v>Eficiencia</v>
          </cell>
          <cell r="N37" t="str">
            <v xml:space="preserve">Mejormiento continuo                  
Eficiencia
</v>
          </cell>
        </row>
        <row r="38">
          <cell r="I38" t="str">
            <v>% de seguimiento a los acuerdos suscritos en las mesas técnicas desarrolladas</v>
          </cell>
          <cell r="J38" t="str">
            <v>Porcentaje de solicitudes con concepto técnico que resuelve apelación de gerentes de ESE</v>
          </cell>
          <cell r="K38" t="str">
            <v>#solicitudes de concepto técnico para emitir acto administrativo.</v>
          </cell>
          <cell r="L38" t="str">
            <v xml:space="preserve"> # solicitudes de concepto técnico para expedir acto administrativo recibidas * 100%</v>
          </cell>
          <cell r="M38" t="str">
            <v>Eficiencia</v>
          </cell>
          <cell r="N38" t="str">
            <v xml:space="preserve">
Pertinencia
Legalidad
</v>
          </cell>
        </row>
        <row r="39">
          <cell r="I39" t="str">
            <v>Porcentaje de solicitudes con concepto técnico que resuelve apelación de gerentes de ESE</v>
          </cell>
          <cell r="J39" t="str">
            <v xml:space="preserve">% Ejecución de mesas de trabajo para análisis de la problemática evidenciada y priorizada de flujo de recursos 
NUEVO
</v>
          </cell>
          <cell r="K39" t="str">
            <v># mesas de trabajo desarrolladas con informe del análisis</v>
          </cell>
          <cell r="L39" t="str">
            <v xml:space="preserve"> # mesas de trabajo programadas * 100%</v>
          </cell>
          <cell r="M39" t="str">
            <v>Eficiencia</v>
          </cell>
          <cell r="N39" t="str">
            <v>Pertinencia                            
Universalidad</v>
          </cell>
        </row>
        <row r="40">
          <cell r="I40" t="str">
            <v>% solicitudes de restitución de recursos al FOSYGA con informe de análisis resolviéndolas</v>
          </cell>
          <cell r="J40" t="str">
            <v>% solicitudes de restitución de recursos al FOSYGA con informe de análisis resolviéndolas</v>
          </cell>
          <cell r="K40" t="str">
            <v># solicitudes resueltas de restitución de recursos al FOSYGA con informes de análisis técnico presentados</v>
          </cell>
          <cell r="L40" t="str">
            <v xml:space="preserve"> # solicitudes de restitución de recursos al FOSYGA programados para analizar en el periodo.</v>
          </cell>
          <cell r="N40" t="str">
            <v xml:space="preserve">Eficiencia
Pertinencia
</v>
          </cell>
        </row>
        <row r="41">
          <cell r="I41" t="str">
            <v>Reporte de información financiera de sujetos vigilados para calculo de tasa.</v>
          </cell>
          <cell r="J41" t="str">
            <v>Reporte de información financiera de sujetos vigilados para calculo de tasa.</v>
          </cell>
          <cell r="K41" t="str">
            <v>Reporte consolidado de información financiera y de contacto de  los vigilados sujeto de liquidación y cobro de tasa</v>
          </cell>
          <cell r="N41" t="str">
            <v xml:space="preserve">Eficacia
Compromiso
</v>
          </cell>
        </row>
        <row r="42">
          <cell r="I42" t="str">
            <v>Porcentaje de informes de análisis de información realizados resultado de la información reportada por los vigilados</v>
          </cell>
          <cell r="J42" t="str">
            <v>Porcentaje de informes de análisis de información realizados resultado de la información reportada por los vigilados</v>
          </cell>
          <cell r="K42" t="str">
            <v>Total de informes de análisis realizados de la información reportada.</v>
          </cell>
          <cell r="L42" t="str">
            <v xml:space="preserve"> Total de informes de análisis de información reportada programados X 100%</v>
          </cell>
          <cell r="M42" t="str">
            <v>Eficiencia</v>
          </cell>
          <cell r="N42" t="str">
            <v xml:space="preserve">
Pertinencia
Responsabilidad
</v>
          </cell>
        </row>
        <row r="43">
          <cell r="I43" t="str">
            <v>Porcentaje de informes de análisis de información realizados resultado de la información reportada por los vigilados</v>
          </cell>
          <cell r="J43" t="str">
            <v>Porcentaje de informes de análisis de información realizados resultado de la información reportada por los vigilados</v>
          </cell>
          <cell r="K43" t="str">
            <v>Total de informes de análisis realizados de la información reportada.</v>
          </cell>
          <cell r="L43" t="str">
            <v>Total de informes de análisis de información reportada programados X 100%</v>
          </cell>
          <cell r="M43" t="str">
            <v>Eficiencia</v>
          </cell>
          <cell r="N43" t="str">
            <v xml:space="preserve">
Pertinencia
Responsabilidad
</v>
          </cell>
        </row>
        <row r="44">
          <cell r="I44" t="str">
            <v>% Recursos del SGSSS con seguimiento  en la generación, flujo, administración, y pago oportuno</v>
          </cell>
          <cell r="J44" t="str">
            <v>% Recursos del SGSSS con seguimiento  en la generación, flujo, administración, y pago oportuno</v>
          </cell>
          <cell r="K44" t="str">
            <v xml:space="preserve">Total de recursos - identificados en Mesas de saneamiento - con seguimiento en la generación, flujo, administración, y pago oportuno  </v>
          </cell>
          <cell r="L44" t="str">
            <v xml:space="preserve"> Total de recursos -identificados en Mesas de saneamiento- programados para seguimiento</v>
          </cell>
          <cell r="M44" t="str">
            <v>Eficiencia</v>
          </cell>
          <cell r="N44" t="str">
            <v xml:space="preserve">
Eficiencia
Probidad</v>
          </cell>
        </row>
        <row r="45">
          <cell r="I45" t="str">
            <v>% Gestión de aclaración de Cartera, Depuración Obligatoria de cuentas, pago de facturación por prestación de servicios de Salud y Recobros los sujetos vigilados.</v>
          </cell>
          <cell r="J45" t="str">
            <v>% Gestión de aclaración de Cartera, Depuración Obligatoria de cuentas, pago de facturación por prestación de servicios de Salud y Recobros los sujetos vigilados.</v>
          </cell>
          <cell r="K45" t="str">
            <v xml:space="preserve"># Requerimientos enviados de Aclaración de Cartera, Depuración Obligatoria de cuentas, pago de facturación por prestación de servicios de Salud y Recobros /  </v>
          </cell>
          <cell r="L45" t="str">
            <v># Requerimientos requeridos de Aclaración de Cartera, Depuración Obligatoria de cuentas, pago de facturación por prestación de servicios de Salud y Recobros) x 100</v>
          </cell>
          <cell r="M45" t="str">
            <v xml:space="preserve">Eficacia 
</v>
          </cell>
          <cell r="N45" t="str">
            <v>Eficacia
Oportunidad</v>
          </cell>
        </row>
        <row r="46">
          <cell r="I46" t="str">
            <v>Porcentaje de auditorías realizadas en el periodo.</v>
          </cell>
          <cell r="J46" t="str">
            <v>Porcentaje de auditorías realizadas en el periodo.</v>
          </cell>
          <cell r="K46" t="str">
            <v>Número de auditorías realizadas</v>
          </cell>
          <cell r="L46" t="str">
            <v xml:space="preserve"> Número de auditorías programadas*100</v>
          </cell>
          <cell r="N46" t="str">
            <v>Legalidad                                      
Equidad</v>
          </cell>
        </row>
        <row r="47">
          <cell r="I47" t="e">
            <v>#N/A</v>
          </cell>
          <cell r="J47" t="str">
            <v>Porcentaje de informes realizados a partir de las auditorías llevadas a cabo.</v>
          </cell>
          <cell r="K47" t="str">
            <v>Número de informes finales de auditoría realizados en el periodo.</v>
          </cell>
          <cell r="L47" t="str">
            <v xml:space="preserve"> Número de informes programados en el periodo *100</v>
          </cell>
          <cell r="N47" t="str">
            <v>Probidad
Pertinencia</v>
          </cell>
        </row>
        <row r="48">
          <cell r="I48" t="str">
            <v>Porcentaje de auditorías realizadas en el periodo.</v>
          </cell>
          <cell r="J48" t="str">
            <v>Porcentaje de auditorías realizadas en el periodo.</v>
          </cell>
          <cell r="K48" t="str">
            <v>Número de auditorías realizadas</v>
          </cell>
          <cell r="L48" t="str">
            <v xml:space="preserve"> Número de auditorías programadas*100</v>
          </cell>
          <cell r="N48" t="str">
            <v>Legalidad                                       
Equidad</v>
          </cell>
        </row>
        <row r="49">
          <cell r="I49" t="e">
            <v>#N/A</v>
          </cell>
          <cell r="J49" t="str">
            <v>Porcentaje de informes realizados a partir de las auditorías llevadas a cabo.</v>
          </cell>
          <cell r="K49" t="str">
            <v>Número de informes finales de auditoría realizados en el periodo</v>
          </cell>
          <cell r="L49" t="str">
            <v xml:space="preserve"> Número de informes programados en el periodo*100</v>
          </cell>
          <cell r="N49" t="str">
            <v>Probidad
Pertinencia</v>
          </cell>
        </row>
        <row r="50">
          <cell r="I50" t="str">
            <v>Porcentaje de auditorías realizadas en el periodo.</v>
          </cell>
          <cell r="J50" t="str">
            <v>Porcentaje de auditorías realizadas en el periodo.</v>
          </cell>
          <cell r="K50" t="str">
            <v>Número de auditorías realizadas</v>
          </cell>
          <cell r="L50" t="str">
            <v xml:space="preserve"> Número de auditorías programadas *100</v>
          </cell>
          <cell r="N50" t="str">
            <v>Equidad
Legalidad</v>
          </cell>
        </row>
        <row r="51">
          <cell r="I51" t="e">
            <v>#N/A</v>
          </cell>
          <cell r="J51" t="str">
            <v>Porcentaje de informes realizados a partir de las auditorías llevadas a cabo.</v>
          </cell>
          <cell r="K51" t="str">
            <v>Número de informes finales de auditoría realizados en el periodo</v>
          </cell>
          <cell r="L51" t="str">
            <v xml:space="preserve"> Número de informes programados en el periodo*100</v>
          </cell>
          <cell r="N51" t="str">
            <v>Probidad
Pertinencia</v>
          </cell>
        </row>
        <row r="52">
          <cell r="I52" t="str">
            <v>Porcentaje de auditorías realizadas en el periodo.</v>
          </cell>
          <cell r="J52" t="str">
            <v>Porcentaje de auditorías realizadas en el periodo.</v>
          </cell>
          <cell r="K52" t="str">
            <v>Número de auditorías realizadas</v>
          </cell>
          <cell r="L52" t="str">
            <v>Número de auditorías programadas*100</v>
          </cell>
          <cell r="N52" t="str">
            <v>Equidad
Legalidad</v>
          </cell>
        </row>
        <row r="53">
          <cell r="I53" t="e">
            <v>#N/A</v>
          </cell>
          <cell r="J53" t="str">
            <v>Porcentaje de informes realizados a partir de las auditorías llevadas a cabo.</v>
          </cell>
          <cell r="K53" t="str">
            <v>Número de informes finales de auditoría realizados en el periodo.</v>
          </cell>
          <cell r="L53" t="str">
            <v>Número de informes programados en el periodo *100</v>
          </cell>
          <cell r="N53" t="str">
            <v>Probidad
Pertinencia</v>
          </cell>
        </row>
        <row r="54">
          <cell r="I54" t="str">
            <v>Porcentaje de auditorías realizadas en el periodo.</v>
          </cell>
          <cell r="J54" t="str">
            <v>Porcentaje de auditorías realizadas en el periodo.</v>
          </cell>
          <cell r="K54" t="str">
            <v xml:space="preserve">Número de auditorías realizadas </v>
          </cell>
          <cell r="L54" t="str">
            <v xml:space="preserve"> Número de auditorías programadas*100</v>
          </cell>
          <cell r="N54" t="str">
            <v>Equidad
Legalidad</v>
          </cell>
        </row>
        <row r="55">
          <cell r="I55" t="e">
            <v>#N/A</v>
          </cell>
          <cell r="J55" t="str">
            <v>Porcentaje de informes realizados a partir de las auditorías llevadas a cabo.</v>
          </cell>
          <cell r="K55" t="str">
            <v>Número de informes finales de auditoría realizados en el periodo</v>
          </cell>
          <cell r="L55" t="str">
            <v xml:space="preserve"> Número de informes programados en el periodo*100</v>
          </cell>
          <cell r="N55" t="str">
            <v>Probidad
Pertinencia</v>
          </cell>
        </row>
        <row r="56">
          <cell r="I56" t="str">
            <v>Porcentaje de auditorías realizadas en el periodo.</v>
          </cell>
          <cell r="J56" t="str">
            <v>Porcentaje de auditorías realizadas en el periodo.</v>
          </cell>
          <cell r="K56" t="str">
            <v>Número de auditorías realizadas</v>
          </cell>
          <cell r="L56" t="str">
            <v xml:space="preserve"> Número de auditorías programadas *100</v>
          </cell>
          <cell r="N56" t="str">
            <v>Equidad
Legalidad</v>
          </cell>
        </row>
        <row r="57">
          <cell r="I57" t="str">
            <v>Porcentaje de informes realizados a partir de las auditorías llevadas a cabo.</v>
          </cell>
          <cell r="J57" t="str">
            <v>Porcentaje de informes realizados a partir de las auditorías llevadas a cabo.</v>
          </cell>
          <cell r="K57" t="str">
            <v>Número de informes finales de auditoría realizados en el periodo</v>
          </cell>
          <cell r="L57" t="str">
            <v>Número de informes programados en el periodo*100</v>
          </cell>
          <cell r="N57" t="str">
            <v>Probidad
Pertinencia</v>
          </cell>
        </row>
        <row r="58">
          <cell r="I58" t="str">
            <v>Porcentaje de auditorías realizadas en el periodo.</v>
          </cell>
          <cell r="J58" t="str">
            <v>Porcentaje de auditorías realizadas en el periodo.</v>
          </cell>
          <cell r="K58" t="str">
            <v xml:space="preserve">Número de auditorías realizadas </v>
          </cell>
          <cell r="L58" t="str">
            <v xml:space="preserve"> Número de auditorías programadas*100</v>
          </cell>
          <cell r="N58" t="str">
            <v>Equidad
Legalidad</v>
          </cell>
        </row>
        <row r="59">
          <cell r="I59" t="e">
            <v>#N/A</v>
          </cell>
          <cell r="J59" t="str">
            <v>Porcentaje de informes realizados a partir de las auditorías llevadas a cabo.</v>
          </cell>
          <cell r="K59" t="str">
            <v>Número de informes finales de auditoría realizados en el periodo</v>
          </cell>
          <cell r="L59" t="str">
            <v xml:space="preserve"> Número de informes programados en el periodo*100</v>
          </cell>
          <cell r="N59" t="str">
            <v>Probidad
Pertinencia</v>
          </cell>
        </row>
        <row r="60">
          <cell r="I60" t="str">
            <v>Porcentaje de auditorías realizadas en el periodo.</v>
          </cell>
          <cell r="J60" t="str">
            <v>Porcentaje de auditorías realizadas en el periodo.</v>
          </cell>
          <cell r="K60" t="str">
            <v>Número de auditorías realizadas</v>
          </cell>
          <cell r="L60" t="str">
            <v xml:space="preserve"> Número de auditorías ordenadas - no programadas *100</v>
          </cell>
          <cell r="N60" t="str">
            <v xml:space="preserve">
Oportunidad
Legalidad</v>
          </cell>
        </row>
        <row r="61">
          <cell r="I61" t="e">
            <v>#N/A</v>
          </cell>
          <cell r="J61" t="str">
            <v>Porcentaje de informes realizados a partir de las auditorías llevadas a cabo.</v>
          </cell>
          <cell r="K61" t="str">
            <v>Número de informes finales de auditoría realizados en el periodo</v>
          </cell>
          <cell r="L61" t="str">
            <v xml:space="preserve"> Número de informes programados en el periodo)*100</v>
          </cell>
          <cell r="N61" t="str">
            <v>Probidad
Pertinencia</v>
          </cell>
        </row>
        <row r="62">
          <cell r="I62" t="str">
            <v>Despacho del Superintendente Delegado para la Supervisión Institucional/Realizar la evaluación de los planes de mejoramiento suscritos por los Sujetos Vigilados</v>
          </cell>
          <cell r="J62" t="str">
            <v>Porcentaje de planes de mejoramiento evaluados en el periodo.</v>
          </cell>
          <cell r="K62" t="str">
            <v>Total de planes de mejoramiento evaluados</v>
          </cell>
          <cell r="L62" t="str">
            <v>Total de planes de mejoramiento programados * 100</v>
          </cell>
          <cell r="M62" t="str">
            <v>Efectividad</v>
          </cell>
          <cell r="N62" t="str">
            <v>Responsabilidad                       
Oportunidad</v>
          </cell>
        </row>
        <row r="63">
          <cell r="I63" t="str">
            <v>Porcentaje de auditorías realizadas en el periodo.</v>
          </cell>
          <cell r="J63" t="str">
            <v>Porcentaje  acumulado de actividades de diseño de estrategias de participación ciudadana .</v>
          </cell>
          <cell r="K63" t="str">
            <v>Porcentaje  acumulado de actividades de diseño de estrategias de participación ciudadana realizadas en el periodo</v>
          </cell>
          <cell r="L63" t="str">
            <v>Porcentaje total de actividades de diseño de estrategia de participación ciudadana programadas en el periodo.</v>
          </cell>
          <cell r="M63" t="str">
            <v>Eficiencia</v>
          </cell>
          <cell r="N63" t="str">
            <v xml:space="preserve">
Compromiso
Solidaridad</v>
          </cell>
        </row>
        <row r="64">
          <cell r="I64" t="str">
            <v>Porcentaje de informes realizados a partir de las auditorías llevadas a cabo.</v>
          </cell>
          <cell r="J64" t="str">
            <v>Porcentaje acumulado de capacitaciones  realizadas para la implementación de cursos en derechos y deberes en salud</v>
          </cell>
          <cell r="K64" t="str">
            <v>Porcentaje acumulado de capacitaciones en derechos y deberes en salud realizados en el periodo</v>
          </cell>
          <cell r="L64" t="str">
            <v>Porcentaje acumulado de capacitaciones en derechos y deberes en salud programados en el periodo</v>
          </cell>
          <cell r="M64" t="str">
            <v xml:space="preserve">Eficacia 
</v>
          </cell>
          <cell r="N64" t="str">
            <v>Trabajo en equipo
Respeto</v>
          </cell>
        </row>
        <row r="65">
          <cell r="I65" t="str">
            <v>Porcentaje de auditorías realizadas en el periodo.</v>
          </cell>
          <cell r="J65" t="str">
            <v>Porcentaje acumulado de eventos con la aplicación de técnicas de expresión oral realizados en el periodo</v>
          </cell>
          <cell r="K65" t="str">
            <v>Porcentaje acumulado de eventos con la aplicación de técnicas de expresión oral realizados en el periodo/</v>
          </cell>
          <cell r="L65" t="str">
            <v xml:space="preserve">Porcentaje acumulado de eventos con la aplicación de técnicas de expresión oral programados en el periodo  </v>
          </cell>
          <cell r="M65" t="str">
            <v xml:space="preserve">Eficacia 
</v>
          </cell>
          <cell r="N65" t="str">
            <v xml:space="preserve">Lealtad                                        
Vocacion de servicio </v>
          </cell>
        </row>
        <row r="66">
          <cell r="I66" t="str">
            <v>Porcentaje de informes realizados a partir de las auditorías llevadas a cabo.</v>
          </cell>
          <cell r="J66" t="str">
            <v xml:space="preserve">Porcentaje de espacios de capacitación y desarrollo de control social, atendidos en el período </v>
          </cell>
          <cell r="K66" t="str">
            <v>Numero de espacios de capacitación y desarrollo de control social atendidos en el período</v>
          </cell>
          <cell r="L66" t="str">
            <v>Numero de espacios de capacitación y desarrollo de control social programados para el periodo</v>
          </cell>
          <cell r="M66" t="str">
            <v>Eficiencia</v>
          </cell>
          <cell r="N66" t="str">
            <v>Compromiso                               
Eficiencia</v>
          </cell>
        </row>
        <row r="67">
          <cell r="I67" t="str">
            <v>Porcentaje de auditorías realizadas en el periodo.</v>
          </cell>
          <cell r="J67" t="str">
            <v>Porcentaje acumulado de actividades para la implementación de instrumentos de medición de la calidad de los servicios de los actores del SGSSS</v>
          </cell>
          <cell r="K67" t="str">
            <v xml:space="preserve">Porcentaje acumulado de actividades para la implementación de instrumentos de medición de la calidad de los servicios de los actores del SGSSS realizados en el periodo </v>
          </cell>
          <cell r="L67" t="str">
            <v>Porcentaje acumulado de actividades para la implementación de instrumentos de medición de la calidad de los servicios de los actores del SGSSS programados en el periodo</v>
          </cell>
          <cell r="M67" t="str">
            <v>Efectividad</v>
          </cell>
          <cell r="N67" t="str">
            <v>Mejoramiento continuo
Pertinencia</v>
          </cell>
        </row>
        <row r="68">
          <cell r="I68" t="str">
            <v>Porcentaje de informes realizados a partir de las auditorías llevadas a cabo.</v>
          </cell>
          <cell r="J68" t="str">
            <v xml:space="preserve">Porcentaje de cumplimiento de los hitos y/o productos en el periodo
</v>
          </cell>
          <cell r="K68" t="str">
            <v xml:space="preserve">Numero de hitos y/o producto entregado en los plazos definidos, en el periodo 
</v>
          </cell>
          <cell r="L68" t="str">
            <v xml:space="preserve"> Numero total de hitos y/o producto programados para el periodo
</v>
          </cell>
          <cell r="M68" t="str">
            <v xml:space="preserve">Eficacia 
</v>
          </cell>
          <cell r="N68" t="str">
            <v>Eficacia
Oportunidad</v>
          </cell>
        </row>
        <row r="69">
          <cell r="I69" t="e">
            <v>#N/A</v>
          </cell>
          <cell r="J69" t="str">
            <v xml:space="preserve">Porcentaje de cumplimiento de los hitos y/o productos en el periodo
</v>
          </cell>
          <cell r="K69" t="str">
            <v xml:space="preserve">Numero de hitos y/o producto entregado en los plazos definidos, en el periodo </v>
          </cell>
          <cell r="L69" t="str">
            <v xml:space="preserve"> Numero total de hitos y/o producto programados para el periodo
</v>
          </cell>
          <cell r="M69" t="str">
            <v xml:space="preserve">Eficacia 
</v>
          </cell>
          <cell r="N69" t="str">
            <v>Eficacia
Oportunidad</v>
          </cell>
        </row>
        <row r="70">
          <cell r="I70" t="str">
            <v>Porcentaje de peticiones, quejas, reclamos, denuncias, solicitudes de información respondidas y gestionadas dentro de los plazos de la Ley en el período</v>
          </cell>
          <cell r="J70" t="str">
            <v>Porcentaje de peticiones, quejas, reclamos, denuncias, solicitudes de información respondidas y gestionadas dentro de los plazos de la Ley en el período</v>
          </cell>
          <cell r="K70" t="str">
            <v>Numero de peticiones, quejas, reclamos, denuncias, solicitudes de información respondidas y gestionadas dentro de los plazos de la Ley en el periodo</v>
          </cell>
          <cell r="L70" t="str">
            <v>Numero  de peticiones, quejas, reclamos, denuncias, solicitudes de información recibidas en el periodo</v>
          </cell>
          <cell r="M70" t="str">
            <v xml:space="preserve">Eficacia 
</v>
          </cell>
          <cell r="N70" t="str">
            <v>Pertinencia                                 
Vocacion de servicio</v>
          </cell>
        </row>
        <row r="71">
          <cell r="I71" t="str">
            <v>Porcentaje de visitas realizadas en el periodo.</v>
          </cell>
          <cell r="J71" t="str">
            <v>Porcentaje de visitas realizadas en el periodo.</v>
          </cell>
          <cell r="K71" t="str">
            <v>Número de visitas realizadas en el período</v>
          </cell>
          <cell r="L71" t="str">
            <v xml:space="preserve"> Número  de visitas programadas en el período</v>
          </cell>
          <cell r="M71" t="str">
            <v>Eficiencia</v>
          </cell>
          <cell r="N71" t="str">
            <v>Eficiencia                                
Oportunidad</v>
          </cell>
        </row>
        <row r="72">
          <cell r="I72" t="str">
            <v>Porcentaje de medidas de control y/o planes de  mejoramiento y/o comunicación o requerimiento para la explicación por fallas en el desempeño en atención al usuario</v>
          </cell>
          <cell r="J72" t="str">
            <v>Porcentaje de medidas de control y/o planes de  mejoramiento y/o comunicación o requerimiento para la explicación por fallas en el desempeño en atención al usuario</v>
          </cell>
          <cell r="K72" t="str">
            <v>Número  de medidas de control y/o planes de mejoramiento y/o comunicación o requerimiento para la explicación por fallas en el desempeño en atención al usuario realizadas en el periodo</v>
          </cell>
          <cell r="L72" t="str">
            <v>Número de medidas de control  planes de mejoramiento y/o comunicación o requerimiento para la explicación por fallas en el desempeño en atención al usuario que se deben realizar en el periodo según la metodología de evaluación de desempeño de las EPS en la atención al usuario</v>
          </cell>
          <cell r="M72" t="str">
            <v xml:space="preserve">Eficacia 
</v>
          </cell>
          <cell r="N72" t="str">
            <v>Legalidad                                 
Pertinencia                         
Responsabilidad</v>
          </cell>
        </row>
        <row r="73">
          <cell r="I73" t="str">
            <v xml:space="preserve">Porcentaje de Pre jornadas de la función de conciliación </v>
          </cell>
          <cell r="J73" t="str">
            <v xml:space="preserve">Porcentaje de Pre jornadas de la función de conciliación </v>
          </cell>
          <cell r="K73" t="str">
            <v xml:space="preserve">Número de Pre Jornadas de Conciliación realizadas en la vigencia  con informe. 
</v>
          </cell>
          <cell r="L73" t="str">
            <v xml:space="preserve">Número de Pre Jornadas de Conciliación programadas en la vigencia 
</v>
          </cell>
          <cell r="M73" t="str">
            <v xml:space="preserve">Eficacia 
</v>
          </cell>
          <cell r="N73" t="str">
            <v>Equidad                                    
Pertinencia                                    
Respeto</v>
          </cell>
        </row>
        <row r="74">
          <cell r="I74" t="str">
            <v>Porcentaje de Jornadas de la función de conciliación realizadas</v>
          </cell>
          <cell r="J74" t="str">
            <v>Porcentaje de Jornadas de la función de conciliación realizadas</v>
          </cell>
          <cell r="K74" t="str">
            <v xml:space="preserve">Número de Jornadas de Conciliación realizadas en la vigencia con informe 
</v>
          </cell>
          <cell r="L74" t="str">
            <v xml:space="preserve">Número de Jornadas de Conciliación programadas en la vigencia </v>
          </cell>
          <cell r="M74" t="str">
            <v xml:space="preserve">Eficacia 
</v>
          </cell>
          <cell r="N74" t="str">
            <v>Equidad                                    
Pertinencia                                    
Respeto</v>
          </cell>
        </row>
        <row r="75">
          <cell r="I75" t="str">
            <v>Porcentaje Audiencias de Conciliación de la función de conciliación realizadas</v>
          </cell>
          <cell r="J75" t="str">
            <v>Porcentaje Audiencias de Conciliación de la función de conciliación realizadas</v>
          </cell>
          <cell r="K75" t="str">
            <v>Número de audiencia de conciliación convocadas en el período</v>
          </cell>
          <cell r="L75" t="str">
            <v xml:space="preserve">Número de solicitudes con lleno de requisitos presentadas en el período </v>
          </cell>
          <cell r="M75" t="str">
            <v>Eficiencia</v>
          </cell>
          <cell r="N75" t="str">
            <v>Equidad                                    
Pertinencia                                    
Respeto</v>
          </cell>
        </row>
        <row r="76">
          <cell r="I76" t="str">
            <v xml:space="preserve">Porcentaje de informes de seguimiento al cumplimiento de los acuerdos de conciliación realizados en el periodo. 
</v>
          </cell>
          <cell r="J76" t="str">
            <v xml:space="preserve">Porcentaje de informes de seguimiento al cumplimiento de los acuerdos de conciliación realizados en el periodo. 
</v>
          </cell>
          <cell r="K76" t="str">
            <v xml:space="preserve">Número de informes de seguimiento al cumplimiento de los acuerdos de conciliación realizados en el periodo.  
</v>
          </cell>
          <cell r="L76" t="str">
            <v xml:space="preserve">Número de informes de seguimiento al cumplimiento de los acuerdos de conciliación programados en el periodo.  
</v>
          </cell>
          <cell r="M76" t="str">
            <v>Eficiencia</v>
          </cell>
          <cell r="N76" t="str">
            <v>Equidad                                    
Pertinencia                                   
 Responsabilidad</v>
          </cell>
        </row>
        <row r="77">
          <cell r="I77" t="str">
            <v>Porcentaje  de solicitudes tramitadas</v>
          </cell>
          <cell r="J77" t="str">
            <v>Porcentaje  de solicitudes tramitadas</v>
          </cell>
          <cell r="K77" t="str">
            <v>Número de procesos con providencias judiciales.</v>
          </cell>
          <cell r="L77" t="str">
            <v>Número de solicitudes (demandas) recibidas en el año con corte al trimestre anterior al mes de reporte</v>
          </cell>
          <cell r="M77" t="str">
            <v>Eficiencia</v>
          </cell>
          <cell r="N77" t="str">
            <v xml:space="preserve">Eficacia
Pertinencia
</v>
          </cell>
        </row>
        <row r="78">
          <cell r="I78" t="e">
            <v>#N/A</v>
          </cell>
          <cell r="J78" t="str">
            <v>Porcentaje de solicitudes tramitadas en el mes.</v>
          </cell>
          <cell r="K78" t="str">
            <v xml:space="preserve">Número  de solicitudes tramitadas en el mes / </v>
          </cell>
          <cell r="L78" t="str">
            <v>Número de solicitudes recibidas en el mes</v>
          </cell>
          <cell r="M78" t="str">
            <v xml:space="preserve">Eficacia 
</v>
          </cell>
          <cell r="N78" t="str">
            <v xml:space="preserve">Eficacia
Pertinencia
</v>
          </cell>
        </row>
        <row r="79">
          <cell r="I79" t="str">
            <v>Porcentaje de cumplimiento de los hitos y/o productos en el periodo</v>
          </cell>
          <cell r="J79" t="str">
            <v>Porcentaje de cumplimiento de los hitos y/o productos en el periodo</v>
          </cell>
          <cell r="K79" t="str">
            <v xml:space="preserve">Numero de hitos y/o producto entregado en los plazos definidos, en el periodo 
</v>
          </cell>
          <cell r="L79" t="str">
            <v xml:space="preserve"> Numero total de hitos y/o producto programados para el periodo
</v>
          </cell>
          <cell r="M79" t="str">
            <v>Eficiencia</v>
          </cell>
          <cell r="N79" t="str">
            <v xml:space="preserve">Eficacia
Oportunidad
</v>
          </cell>
        </row>
        <row r="80">
          <cell r="I80" t="e">
            <v>#N/A</v>
          </cell>
          <cell r="J80" t="str">
            <v>Porcentaje de metodología, instrumentos y políticas diseñados o ajustados en el periodo.</v>
          </cell>
          <cell r="K80" t="str">
            <v>Número de metodologías, instrumentos y políticas diseñadas  o ajustadas en el periodo</v>
          </cell>
          <cell r="L80" t="str">
            <v xml:space="preserve"> Número total de metodologías, instrumentos y políticas diseñadas  o ajustada, programadas a tramitar en el periodo</v>
          </cell>
          <cell r="M80" t="str">
            <v xml:space="preserve">Eficacia 
</v>
          </cell>
          <cell r="N80" t="str">
            <v xml:space="preserve">Mejoramiento continuo
Oportunidad
</v>
          </cell>
        </row>
        <row r="81">
          <cell r="I81" t="str">
            <v>Porcentaje de cumplimiento de los hitos y/o productos definidos en el cronograma.</v>
          </cell>
          <cell r="J81" t="str">
            <v>Porcentaje de cumplimiento de los hitos y/o productos definidos en el cronograma.</v>
          </cell>
          <cell r="K81" t="str">
            <v xml:space="preserve">Número de hitos y/o productos entregados en los plazos definidos en el cronograma. </v>
          </cell>
          <cell r="L81" t="str">
            <v xml:space="preserve"> Número total de hitos y/o productos programados para el periodo.</v>
          </cell>
          <cell r="M81" t="str">
            <v>Eficiencia</v>
          </cell>
          <cell r="N81" t="str">
            <v xml:space="preserve">Eficacia
Oportunidad
</v>
          </cell>
        </row>
        <row r="82">
          <cell r="I82" t="str">
            <v xml:space="preserve">Porcentaje de consultas jurídicas, solicitud de información y Derechos de Petición respondidos en el periodo. </v>
          </cell>
          <cell r="J82" t="str">
            <v xml:space="preserve">Porcentaje de consultas jurídicas, solicitud de información y Derechos de Petición respondidos en el periodo. </v>
          </cell>
          <cell r="K82" t="str">
            <v>Número de consultas jurídicas, solicitud de información y Derechos de Petición respondidos oportunamente en el periodo.</v>
          </cell>
          <cell r="L82" t="str">
            <v>Número de consultas jurídicas, solicitud de información y Derechos de Petición recibidos y con vencimiento en el periodo.</v>
          </cell>
          <cell r="M82" t="str">
            <v xml:space="preserve">Eficacia 
</v>
          </cell>
          <cell r="N82" t="str">
            <v>Eficacia
Pertinencia</v>
          </cell>
        </row>
        <row r="83">
          <cell r="I83" t="str">
            <v xml:space="preserve">Porcentaje de actividades que permitan la interiorización del pensamiento jurídico de la Entidad en los Usuarios internos y externos </v>
          </cell>
          <cell r="J83" t="str">
            <v xml:space="preserve">Porcentaje de actividades que permitan la interiorización del pensamiento jurídico de la Entidad en los Usuarios internos y externos </v>
          </cell>
          <cell r="K83" t="str">
            <v>Número de actividades realizadas y evaluadas para lograr la unificación e interiorización del pensamiento jurídico de la Entidad.</v>
          </cell>
          <cell r="L83" t="str">
            <v>Número de actividades programadas para lograr la interiorización y unificación del pensamiento jurídico de la Entidad en el período.</v>
          </cell>
          <cell r="M83" t="str">
            <v>Efectividad</v>
          </cell>
          <cell r="N83" t="str">
            <v xml:space="preserve">
Legalidad
Mejoramiento Continuo</v>
          </cell>
        </row>
        <row r="84">
          <cell r="I84" t="str">
            <v xml:space="preserve">Porcentaje de actuaciones para adelantar cobro persuasivo o coactivo surtidas en el periodo </v>
          </cell>
          <cell r="J84" t="str">
            <v xml:space="preserve">Porcentaje de actuaciones para adelantar cobro persuasivo o coactivo surtidas en el periodo </v>
          </cell>
          <cell r="K84" t="str">
            <v>Número de actuaciones para adelantar cobro persuasivo o coactivo ejecutadas en el periodo.</v>
          </cell>
          <cell r="L84" t="str">
            <v>Número de actuaciones para adelantar cobro persuasivo o coactivo programadas para ejecutar en el periodo.</v>
          </cell>
          <cell r="M84" t="str">
            <v xml:space="preserve">Eficacia 
</v>
          </cell>
          <cell r="N84" t="str">
            <v xml:space="preserve">Eficacia
Legalidad
</v>
          </cell>
        </row>
        <row r="85">
          <cell r="I85" t="str">
            <v>Porcentaje de procesos a los cuales se les dio impulso  para cobro jurídico en el periodo.</v>
          </cell>
          <cell r="J85" t="str">
            <v>Porcentaje de procesos a los cuales se les dio impulso  para cobro jurídico en el periodo.</v>
          </cell>
          <cell r="K85" t="str">
            <v>Número de procesos para cobro jurídico con trámite iniciado en el periodo.</v>
          </cell>
          <cell r="L85" t="str">
            <v>Número de procesos para cobro jurídico recibidos en el periodo.</v>
          </cell>
          <cell r="M85" t="str">
            <v>Eficiencia</v>
          </cell>
          <cell r="N85" t="str">
            <v xml:space="preserve">
Legalidad
Pertinencia</v>
          </cell>
        </row>
        <row r="86">
          <cell r="I86" t="str">
            <v xml:space="preserve"> Porcentaje solicitudes de conciliaciones recibidas y tramitadas en el periodo, dentro de los términos de ley</v>
          </cell>
          <cell r="J86" t="str">
            <v xml:space="preserve"> Porcentaje solicitudes de conciliaciones recibidas y tramitadas en el periodo, dentro de los términos de ley</v>
          </cell>
          <cell r="K86" t="str">
            <v>Número de conciliaciones recibidas y tramitadas en el periodo, dentro de los términos de ley.</v>
          </cell>
          <cell r="L86" t="str">
            <v>Total de solicitudes de conciliaciones recibidas en el periodo.</v>
          </cell>
          <cell r="M86" t="str">
            <v xml:space="preserve">Eficacia 
</v>
          </cell>
          <cell r="N86" t="str">
            <v xml:space="preserve">
Legalidad
Pertinencia</v>
          </cell>
        </row>
        <row r="87">
          <cell r="I87" t="e">
            <v>#N/A</v>
          </cell>
          <cell r="J87" t="str">
            <v xml:space="preserve">
Porcentaje de documentos de acciones contencioso-administrativas y ordinarias recibidos en el periodo y tramitados dentro de los términos de ley.   </v>
          </cell>
          <cell r="K87" t="str">
            <v>Número de documentos de acciones contencioso-administrativas y ordinarias tramitados dentro de los términos de ley</v>
          </cell>
          <cell r="L87" t="str">
            <v>Total de documentos de acciones contencioso-administrativas y ordinarias recibidos en el periodo.</v>
          </cell>
          <cell r="M87" t="str">
            <v>Eficiencia</v>
          </cell>
          <cell r="N87" t="str">
            <v xml:space="preserve">
Legalidad
Pertinencia</v>
          </cell>
        </row>
        <row r="88">
          <cell r="I88" t="str">
            <v>Porcentaje de respuestas oportunas a acciones constitucionales de tutela en el periodo</v>
          </cell>
          <cell r="J88" t="str">
            <v>Porcentaje de respuestas oportunas a acciones constitucionales de tutela en el periodo</v>
          </cell>
          <cell r="K88" t="str">
            <v>Número de acciones constitucionales de tutela con respuesta oportuna en el periodo</v>
          </cell>
          <cell r="L88" t="str">
            <v>Número de acciones constitucionales de tutela recibidas en el periodo</v>
          </cell>
          <cell r="M88" t="str">
            <v xml:space="preserve">Eficacia 
</v>
          </cell>
          <cell r="N88" t="str">
            <v>Legalidad
Pertinencia 
Responsabilidad</v>
          </cell>
        </row>
        <row r="89">
          <cell r="I89" t="e">
            <v>#N/A</v>
          </cell>
          <cell r="J89" t="str">
            <v>Porcentaje de actos administrativos que resuelven los recursos de reposición y apelación interpuestos contra las resoluciones de única instancia y segunda instancia en el periodo</v>
          </cell>
          <cell r="K89" t="str">
            <v xml:space="preserve">Número de actos administrativos que resuelven los recursos de reposición y apelación contra las resoluciones de única y segunda instancia proyectadas en el periodo. </v>
          </cell>
          <cell r="L89" t="str">
            <v xml:space="preserve">Total de actos administrativos que interponen  recursos de reposición y apelación sobre las resoluciones  de única y segunda instancia expedidas, que fueron recibidos en el periodo. </v>
          </cell>
          <cell r="M89" t="str">
            <v>Eficiencia</v>
          </cell>
          <cell r="N89" t="str">
            <v>Legalidad
Pertinencia 
Responsabilidad</v>
          </cell>
        </row>
        <row r="90">
          <cell r="I90" t="str">
            <v>Porcentaje de actos administrativos que resuelven los recursos de reposición interpuestos contra las resoluciones de cobro de tasa de supervisión en el periodo.</v>
          </cell>
          <cell r="J90" t="str">
            <v>Porcentaje de actos administrativos que resuelven los recursos de reposición interpuestos contra las resoluciones de cobro de tasa de supervisión en el periodo.</v>
          </cell>
          <cell r="K90" t="str">
            <v>Número de resoluciones proyectadas en el periodo de los actos administrativos de Liquidación de la Tasa</v>
          </cell>
          <cell r="L90" t="str">
            <v>Total de recursos de reposición interpuesta sobre los actos administrativos de liquidación de la tasa de supervisión, que fueron recibidos en el periodo</v>
          </cell>
          <cell r="M90" t="str">
            <v>Eficiencia</v>
          </cell>
          <cell r="N90" t="str">
            <v>Legalidad
Pertinencia 
Responsabilidad</v>
          </cell>
        </row>
        <row r="91">
          <cell r="I91" t="str">
            <v>Porcentaje de Auditorías Internas efectuadas en el período</v>
          </cell>
          <cell r="J91" t="str">
            <v>Porcentaje de Auditorías Internas efectuadas en el período</v>
          </cell>
          <cell r="K91" t="str">
            <v>Informes de Auditorías Internas debidamente soportados, generados en los tiempos establecidos.</v>
          </cell>
          <cell r="L91" t="str">
            <v>Total de Informes de Auditorias Internas programados en el periodo.</v>
          </cell>
          <cell r="M91" t="str">
            <v>Eficiencia</v>
          </cell>
          <cell r="N91" t="str">
            <v xml:space="preserve">Mejoramiento continuo
Oportunidad
</v>
          </cell>
        </row>
        <row r="92">
          <cell r="I92" t="str">
            <v>Porcentaje de Seguimientos y Evaluaciones efectuadas en el periodo</v>
          </cell>
          <cell r="J92" t="str">
            <v>Porcentaje de Seguimientos y Evaluaciones efectuadas en el periodo</v>
          </cell>
          <cell r="K92" t="str">
            <v>Número de Seguimientos y Evaluaciones realizadas oportunamente dentro de las fechas programadas en el periodo.</v>
          </cell>
          <cell r="L92" t="str">
            <v>Total Seguimientos y Evaluaciones programados en el periodo.</v>
          </cell>
          <cell r="M92" t="str">
            <v>Eficiencia</v>
          </cell>
          <cell r="N92" t="str">
            <v xml:space="preserve">Mejoramiento continuo
Oportunidad
</v>
          </cell>
        </row>
        <row r="93">
          <cell r="I93" t="str">
            <v>Porcentaje acumulado de informes de ejecución y alertas tempranas enviados en la vigencia</v>
          </cell>
          <cell r="J93" t="str">
            <v>Porcentaje acumulado de informes de ejecución y alertas tempranas enviados en la vigencia</v>
          </cell>
          <cell r="K93" t="str">
            <v>Número acumulado de informes enviados a la alta dirección en la vigencia</v>
          </cell>
          <cell r="L93" t="str">
            <v>Número total de informes a enviar en la vigencia</v>
          </cell>
          <cell r="M93" t="str">
            <v xml:space="preserve">Eficacia 
</v>
          </cell>
          <cell r="N93" t="str">
            <v>Legalidad
Pertinencia 
Responsabilidad</v>
          </cell>
        </row>
        <row r="94">
          <cell r="I94" t="str">
            <v>Porcentaje de funcionarios con calificación satisfactoria producto de evaluación virtual por cada actividad de capacitación.</v>
          </cell>
          <cell r="J94" t="str">
            <v>Porcentaje de funcionarios con calificación satisfactoria producto de evaluación virtual por cada actividad de capacitación.</v>
          </cell>
          <cell r="K94" t="str">
            <v>Número de funcionarios con calificación satisfactoria producto de evaluación virtual por cada actividad de capacitación.</v>
          </cell>
          <cell r="L94" t="str">
            <v>Número de funcionarios que asistieron a actividades de socialización y capacitación evaluados virtualmente.</v>
          </cell>
          <cell r="M94" t="str">
            <v>Eficiencia</v>
          </cell>
          <cell r="N94" t="str">
            <v xml:space="preserve">Mejoramiento Continuo
Probidad
</v>
          </cell>
        </row>
        <row r="95">
          <cell r="I95" t="str">
            <v>Porcentaje de evaluación de solicitudes de modificación y/o actualización de Proyectos de inversión pública en el periodo</v>
          </cell>
          <cell r="J95" t="str">
            <v>Porcentaje de evaluación de solicitudes de modificación y/o actualización de Proyectos de inversión pública en el periodo</v>
          </cell>
          <cell r="K95" t="str">
            <v>Número de solicitudes de modificación y/o actualización de Proyectos de inversión pública evaluadas en el periodo.</v>
          </cell>
          <cell r="L95" t="str">
            <v>Número de solicitudes de modificación y/o actualización de Proyectos de inversión pública presentadas en el periodo.</v>
          </cell>
          <cell r="M95" t="str">
            <v>Eficiencia</v>
          </cell>
          <cell r="N95" t="str">
            <v>Mejoramiento continuo
Compromiso</v>
          </cell>
        </row>
        <row r="96">
          <cell r="I96" t="str">
            <v>Porcentaje de cumplimiento de los hitos y/o productos definidos en el cronograma</v>
          </cell>
          <cell r="J96" t="str">
            <v>Porcentaje de cumplimiento de los hitos y/o productos definidos en el cronograma</v>
          </cell>
          <cell r="K96" t="str">
            <v>Número de hitos y/o productos entregados en los plazos definidos en el cronograma.</v>
          </cell>
          <cell r="L96" t="str">
            <v>Número total de hitos y/o productos programados para el periodo.</v>
          </cell>
          <cell r="M96" t="str">
            <v>Eficiencia</v>
          </cell>
          <cell r="N96" t="str">
            <v>Mejoramiento continuo
Oportunidad</v>
          </cell>
        </row>
        <row r="97">
          <cell r="I97" t="str">
            <v>Porcentaje de cumplimiento en la ejecución  de actividades para los estudios definidos en el periodo</v>
          </cell>
          <cell r="J97" t="str">
            <v>Porcentaje de cumplimiento en la ejecución  de actividades para los estudios definidos en el periodo</v>
          </cell>
          <cell r="K97" t="str">
            <v>Total de actividades de los estudios, que cumplen la ejecución definida para el corte del periodo.</v>
          </cell>
          <cell r="L97" t="str">
            <v>Total de actividades Programadas para el periodo.</v>
          </cell>
          <cell r="M97" t="str">
            <v>Eficiencia</v>
          </cell>
          <cell r="N97" t="str">
            <v xml:space="preserve">Compromiso
Lealtad
Mejoramiento continuo
</v>
          </cell>
        </row>
        <row r="98">
          <cell r="I98" t="str">
            <v>Porcentaje de liquidaciones individuales de Tasa realizadas oportunamente</v>
          </cell>
          <cell r="J98" t="str">
            <v>Porcentaje de liquidaciones individuales de Tasa realizadas oportunamente</v>
          </cell>
          <cell r="K98" t="str">
            <v>Cantidad total de liquidaciones individuales de Tasa realizadas oportunamente.</v>
          </cell>
          <cell r="L98" t="str">
            <v>Cantidad total de liquidaciones individuales de Tasa solicitadas que cumplen con todos los parámetros de información requeridos para aplicar la fórmula.</v>
          </cell>
          <cell r="M98" t="str">
            <v xml:space="preserve">Eficacia 
</v>
          </cell>
          <cell r="N98" t="str">
            <v>Oportunidad
Mejoramiento continuo</v>
          </cell>
        </row>
        <row r="99">
          <cell r="I99" t="e">
            <v>#N/A</v>
          </cell>
          <cell r="J99" t="str">
            <v>Porcentaje Reportes e Informes Estadísticos Entregados Oportunamente</v>
          </cell>
          <cell r="K99" t="str">
            <v>Número de Reportes e Informes Estadísticos entregados Oportunamente.</v>
          </cell>
          <cell r="L99" t="str">
            <v>Número de Reportes o Informes Estadísticos solicitados o programados.</v>
          </cell>
          <cell r="M99" t="str">
            <v xml:space="preserve">Eficacia 
</v>
          </cell>
          <cell r="N99" t="str">
            <v>Oportunidad
Mejoramiento continuo</v>
          </cell>
        </row>
        <row r="100">
          <cell r="I100" t="str">
            <v>Porcentaje acumulado de Planes y Programas institucionales formulados en el periodo de acuerdo con los lineamientos establecidos en la norma</v>
          </cell>
          <cell r="J100" t="str">
            <v>Porcentaje acumulado de Planes y Programas institucionales formulados en el periodo de acuerdo con los lineamientos establecidos en la norma</v>
          </cell>
          <cell r="K100" t="str">
            <v>Número de Planes y Programas institucionales formulados en el periodo de acuerdo con los lineamientos establecidos en la norma.</v>
          </cell>
          <cell r="L100" t="str">
            <v>Número de Planes y Programas institucionales programados a formularse en el período</v>
          </cell>
          <cell r="M100" t="str">
            <v xml:space="preserve">Eficacia 
</v>
          </cell>
          <cell r="N100" t="str">
            <v>Oportunidad
Mejoramiento continuo</v>
          </cell>
        </row>
        <row r="101">
          <cell r="I101" t="e">
            <v>#N/A</v>
          </cell>
          <cell r="J101" t="str">
            <v>Porcentaje acumulado de Planes y Programas con informes de seguimiento a la ejecución elaborados dentro de los plazos establecidos.</v>
          </cell>
          <cell r="K101" t="str">
            <v>Número de Planes y Programas estratégicos con informe de seguimiento a la ejecución, elaborados dentro de los plazos legales establecidos.</v>
          </cell>
          <cell r="L101" t="str">
            <v>Número de Planes y Programas institucionales programados para seguimiento y evaluación dentro de los plazos legales establecidos.</v>
          </cell>
          <cell r="M101" t="str">
            <v>Eficiencia</v>
          </cell>
          <cell r="N101" t="str">
            <v>Oportunidad
Mejoramiento continuo</v>
          </cell>
        </row>
        <row r="102">
          <cell r="I102" t="e">
            <v>#N/A</v>
          </cell>
          <cell r="J102" t="str">
            <v>Porcentaje de solicitudes de modificación del PAG tramitadas en el período</v>
          </cell>
          <cell r="K102" t="str">
            <v>Número de solicitudes de modificación del PAG, aprobadas en el período</v>
          </cell>
          <cell r="L102" t="str">
            <v>Número de solicitudes de modificación del PAG recibidas y que reúnen requisitos en el período.</v>
          </cell>
          <cell r="M102" t="str">
            <v>Eficiencia</v>
          </cell>
          <cell r="N102" t="str">
            <v>Oportunidad
Mejoramiento continuo</v>
          </cell>
        </row>
        <row r="103">
          <cell r="I103" t="str">
            <v>Porcentaje acumulado de procesos priorizados para el mejoramiento continuo</v>
          </cell>
          <cell r="J103" t="str">
            <v>Porcentaje acumulado de procesos priorizados para el mejoramiento continuo</v>
          </cell>
          <cell r="K103" t="str">
            <v>Número de jornadas realizadas para el mejoramiento continuo de los procesos del SIG</v>
          </cell>
          <cell r="L103" t="str">
            <v xml:space="preserve">Numero total de procesos del SIG priorizados </v>
          </cell>
          <cell r="M103" t="str">
            <v xml:space="preserve">Eficacia 
</v>
          </cell>
          <cell r="N103" t="str">
            <v xml:space="preserve">
Oportunidad
Trabajo en equipo</v>
          </cell>
        </row>
        <row r="104">
          <cell r="I104" t="str">
            <v>Porcentaje de cumplimiento de los hitos y/o productos definidos en el cronograma.</v>
          </cell>
          <cell r="J104" t="str">
            <v>Porcentaje de cumplimiento de los hitos y/o productos definidos en el cronograma.</v>
          </cell>
          <cell r="K104" t="str">
            <v>Número de hitos y/o productos entregados en los plazos definidos en el cronograma.</v>
          </cell>
          <cell r="L104" t="str">
            <v>Número total de hitos y/o productos programados para el periodo.</v>
          </cell>
          <cell r="M104" t="str">
            <v>Eficiencia</v>
          </cell>
          <cell r="N104" t="str">
            <v xml:space="preserve">Mejoramiento continuo
Oportunidad
</v>
          </cell>
        </row>
        <row r="105">
          <cell r="I105" t="str">
            <v>Porcentaje de cumplimiento de los hitos y/o productos definidos en el cronograma.</v>
          </cell>
          <cell r="J105" t="str">
            <v>Porcentaje de cumplimiento de los hitos y/o productos definidos en el cronograma.</v>
          </cell>
          <cell r="K105" t="str">
            <v>Número de hitos y/o productos entregados en los plazos definidos en el cronograma.</v>
          </cell>
          <cell r="L105" t="str">
            <v>Número total de hitos y/o productos programados para el periodo.</v>
          </cell>
          <cell r="M105" t="str">
            <v>Eficiencia</v>
          </cell>
          <cell r="N105" t="str">
            <v xml:space="preserve">Mejoramiento continuo
Oportunidad
</v>
          </cell>
        </row>
        <row r="106">
          <cell r="I106" t="str">
            <v>Porcentaje de cumplimiento de los hitos y/o productos definidos en el cronograma.</v>
          </cell>
          <cell r="J106" t="str">
            <v>Porcentaje de cumplimiento de los hitos y/o productos definidos en el cronograma.</v>
          </cell>
          <cell r="K106" t="str">
            <v>Número de hitos y/o productos entregados en los plazos definidos en el cronograma.</v>
          </cell>
          <cell r="L106" t="str">
            <v>Número total de hitos y/o productos programados para el periodo.</v>
          </cell>
          <cell r="M106" t="str">
            <v>Eficiencia</v>
          </cell>
          <cell r="N106" t="str">
            <v xml:space="preserve">Mejoramiento continuo
Oportunidad
</v>
          </cell>
        </row>
        <row r="107">
          <cell r="I107" t="str">
            <v>Porcentaje de cumplimiento de los hitos y/o productos definidos en el cronograma.</v>
          </cell>
          <cell r="J107" t="str">
            <v>Porcentaje de cumplimiento de los hitos y/o productos definidos en el cronograma.</v>
          </cell>
          <cell r="K107" t="str">
            <v>Número de hitos y/o productos entregados en los plazos definidos en el cronograma.</v>
          </cell>
          <cell r="L107" t="str">
            <v>Número total de hitos y/o productos programados para el periodo.</v>
          </cell>
          <cell r="M107" t="str">
            <v>Eficiencia</v>
          </cell>
          <cell r="N107" t="str">
            <v xml:space="preserve">Mejoramiento continuo
Oportunidad
</v>
          </cell>
        </row>
        <row r="108">
          <cell r="I108" t="str">
            <v>Porcentaje de avance en la ejecución de las actividades para la administración del  Sistema Integrado de Gestión.</v>
          </cell>
          <cell r="J108" t="str">
            <v>Porcentaje de avance en la ejecución de las actividades para la administración del  Sistema Integrado de Gestión.</v>
          </cell>
          <cell r="K108" t="str">
            <v xml:space="preserve">Número de actividades realizadas del Plan de acción para la administración del Sistema Integrado de Gestión en el periodo </v>
          </cell>
          <cell r="L108" t="str">
            <v>Total de actividades programadas en el Plan de Acción para la administración del  Sistema Integrado de Gestión en el periodo.</v>
          </cell>
          <cell r="M108" t="str">
            <v xml:space="preserve">Eficacia 
</v>
          </cell>
          <cell r="N108" t="str">
            <v xml:space="preserve">Mejoramiento continuo
Trabajo en equipo
</v>
          </cell>
        </row>
        <row r="109">
          <cell r="I109" t="str">
            <v>Porcentaje de avance en la ejecución de las actividades para la administración del  Sistema Integrado de Gestión.</v>
          </cell>
          <cell r="J109" t="str">
            <v>Porcentaje de avance en la ejecución de las actividades para la administración del  Sistema Integrado de Gestión.</v>
          </cell>
          <cell r="K109" t="str">
            <v xml:space="preserve">Número de actividades realizadas del Plan de acción para la administración del Sistema Integrado de Gestión en el periodo </v>
          </cell>
          <cell r="L109" t="str">
            <v>Total de actividades programadas en el Plan de Acción para la administración del  Sistema Integrado de Gestión en el periodo.</v>
          </cell>
          <cell r="M109" t="str">
            <v xml:space="preserve">Eficacia 
</v>
          </cell>
          <cell r="N109" t="str">
            <v xml:space="preserve">Mejoramiento continuo
Trabajo en equipo
</v>
          </cell>
        </row>
        <row r="110">
          <cell r="I110" t="str">
            <v>Porcentaje de avance en la ejecución de las actividades para la administración del  Sistema Integrado de Gestión.</v>
          </cell>
          <cell r="J110" t="str">
            <v>Porcentaje de avance en la ejecución de las actividades para la administración del  Sistema Integrado de Gestión.</v>
          </cell>
          <cell r="K110" t="str">
            <v xml:space="preserve">Número de actividades realizadas del Plan de acción para la administración del Sistema Integrado de Gestión en el periodo </v>
          </cell>
          <cell r="L110" t="str">
            <v>Total de actividades programadas en el Plan de Acción para la administración del  Sistema Integrado de Gestión en el periodo.</v>
          </cell>
          <cell r="M110" t="str">
            <v xml:space="preserve">Eficacia 
</v>
          </cell>
          <cell r="N110" t="str">
            <v xml:space="preserve">Mejoramiento continuo
Trabajo en equipo
</v>
          </cell>
        </row>
        <row r="111">
          <cell r="I111" t="str">
            <v>Porcentaje de avance en la ejecución de las actividades para la administración del  Sistema Integrado de Gestión.</v>
          </cell>
          <cell r="J111" t="str">
            <v>Porcentaje de avance en la ejecución de las actividades para la administración del  Sistema Integrado de Gestión.</v>
          </cell>
          <cell r="K111" t="str">
            <v xml:space="preserve">Número de actividades realizadas del Plan de acción para la administración del Sistema Integrado de Gestión en el periodo </v>
          </cell>
          <cell r="L111" t="str">
            <v>Total de actividades programadas en el Plan de Acción para la administración del  Sistema Integrado de Gestión en el periodo.</v>
          </cell>
          <cell r="M111" t="str">
            <v xml:space="preserve">Eficacia 
</v>
          </cell>
          <cell r="N111" t="str">
            <v xml:space="preserve">Mejoramiento continuo
Trabajo en equipo
</v>
          </cell>
        </row>
        <row r="112">
          <cell r="I112" t="str">
            <v>Porcentaje de avance en la ejecución de las actividades para la administración del  Sistema Integrado de Gestión.</v>
          </cell>
          <cell r="J112" t="str">
            <v>Porcentaje de avance en la ejecución de las actividades para la administración del  Sistema Integrado de Gestión.</v>
          </cell>
          <cell r="K112" t="str">
            <v xml:space="preserve">Número de actividades realizadas del Plan de acción para la administración del Sistema Integrado de Gestión en el periodo </v>
          </cell>
          <cell r="L112" t="str">
            <v>Total de actividades programadas en el Plan de Acción para la administración del  Sistema Integrado de Gestión en el periodo.</v>
          </cell>
          <cell r="M112" t="str">
            <v xml:space="preserve">Eficacia 
</v>
          </cell>
          <cell r="N112" t="str">
            <v xml:space="preserve">Mejoramiento continuo
Trabajo en equipo
</v>
          </cell>
        </row>
        <row r="113">
          <cell r="I113" t="str">
            <v>Porcentaje de avance en la ejecución de las actividades para la administración del  Sistema Integrado de Gestión.</v>
          </cell>
          <cell r="J113" t="str">
            <v>Porcentaje de avance en la ejecución de las actividades para la administración del  Sistema Integrado de Gestión.</v>
          </cell>
          <cell r="K113" t="str">
            <v xml:space="preserve">Número de actividades realizadas del Plan de acción para la administración del Sistema Integrado de Gestión en el periodo </v>
          </cell>
          <cell r="L113" t="str">
            <v>Total de actividades programadas en el Plan de Acción para la administración del  Sistema Integrado de Gestión en el periodo.</v>
          </cell>
          <cell r="M113" t="str">
            <v xml:space="preserve">Eficacia 
</v>
          </cell>
          <cell r="N113" t="str">
            <v xml:space="preserve">Mejoramiento continuo
Trabajo en equipo
</v>
          </cell>
        </row>
        <row r="114">
          <cell r="I114" t="e">
            <v>#N/A</v>
          </cell>
          <cell r="J114" t="str">
            <v>Porcentaje de avance en la ejecución de las actividades para la administración del  Sistema Integrado de Gestión.</v>
          </cell>
          <cell r="K114" t="str">
            <v xml:space="preserve">Número de actividades realizadas del Plan de acción para la administración del Sistema Integrado de Gestión en el periodo </v>
          </cell>
          <cell r="L114" t="str">
            <v>Total de actividades programadas en el Plan de Acción para la administración del  Sistema Integrado de Gestión en el periodo.</v>
          </cell>
          <cell r="M114" t="str">
            <v xml:space="preserve">Eficacia 
</v>
          </cell>
          <cell r="N114" t="str">
            <v xml:space="preserve">Mejoramiento continuo
Trabajo en equipo
</v>
          </cell>
        </row>
        <row r="115">
          <cell r="I115" t="str">
            <v xml:space="preserve">Variación porcentual en la calificación de resultados FURAG e ITN </v>
          </cell>
          <cell r="J115" t="str">
            <v xml:space="preserve">Variación porcentual en la calificación de resultados FURAG e ITN </v>
          </cell>
          <cell r="K115" t="str">
            <v xml:space="preserve">(Calificación del año actual - Calificación del año anterior) </v>
          </cell>
          <cell r="L115" t="str">
            <v>Calificación año anterior</v>
          </cell>
          <cell r="M115" t="str">
            <v>Efectividad</v>
          </cell>
          <cell r="N115" t="str">
            <v xml:space="preserve">Mejoramiento continuo
Trabajo en equipo
</v>
          </cell>
        </row>
        <row r="116">
          <cell r="I116" t="str">
            <v xml:space="preserve">Porcentaje de Expedientes  Disciplinarios Resueltos 
</v>
          </cell>
          <cell r="J116" t="str">
            <v xml:space="preserve">Porcentaje de Expedientes  Disciplinarios Resueltos 
</v>
          </cell>
          <cell r="K116" t="str">
            <v>Número de expedientes con decisión definitiva en el período</v>
          </cell>
          <cell r="L116" t="str">
            <v>Número de expedientes disciplinarios activos vigentes en el período</v>
          </cell>
          <cell r="M116" t="str">
            <v xml:space="preserve">Eficacia 
</v>
          </cell>
          <cell r="N116" t="str">
            <v xml:space="preserve">Legalidad
Pertinencia </v>
          </cell>
        </row>
        <row r="117">
          <cell r="I117" t="e">
            <v>#N/A</v>
          </cell>
          <cell r="J117" t="str">
            <v>Porcentaje de expedientes disciplinarios impulsados en el período</v>
          </cell>
          <cell r="K117" t="str">
            <v>Número de expedientes disciplinarios  con actuaciones de impulso durante el período</v>
          </cell>
          <cell r="L117" t="str">
            <v>Número de expedientes disciplinarios activos vigentes en el período</v>
          </cell>
          <cell r="M117" t="str">
            <v>Eficiencia</v>
          </cell>
          <cell r="N117" t="str">
            <v xml:space="preserve">Legalidad 
Pertinencia </v>
          </cell>
        </row>
        <row r="118">
          <cell r="I118" t="str">
            <v xml:space="preserve">Porcentaje de actividades de comunicación Organizacional  realizadas de acuerdo con el plan de acción establecido en el período 
</v>
          </cell>
          <cell r="J118" t="str">
            <v xml:space="preserve">Porcentaje de actividades de comunicación Organizacional  realizadas de acuerdo con el plan de acción establecido en el período 
</v>
          </cell>
          <cell r="K118" t="str">
            <v xml:space="preserve">Actividades de comunicación organizacional realizadas de acuerdo con el plan de acción establecido en el período 
</v>
          </cell>
          <cell r="L118" t="str">
            <v xml:space="preserve">Total de actividades de comunicación organizacional  a realizar  en el periodo 
</v>
          </cell>
          <cell r="M118" t="str">
            <v xml:space="preserve">Eficacia 
</v>
          </cell>
          <cell r="N118" t="str">
            <v>Mejoramiento continuo 
Universalidad</v>
          </cell>
        </row>
        <row r="119">
          <cell r="I119" t="e">
            <v>#N/A</v>
          </cell>
          <cell r="J119" t="str">
            <v>Porcentaje de campañas organizacionales que generaron impacto (positivo o negativo) en los Funcionarios de la SNS</v>
          </cell>
          <cell r="K119" t="str">
            <v xml:space="preserve">Número de campañas organizacionales que generaron impacto (positivo o negativo) en los Funcionarios </v>
          </cell>
          <cell r="L119" t="str">
            <v>Número  de campañas organizacionales realizadas en el período</v>
          </cell>
          <cell r="M119" t="str">
            <v>Efectividad</v>
          </cell>
          <cell r="N119" t="str">
            <v>Mejoramiento continuo 
Universalidad</v>
          </cell>
        </row>
        <row r="120">
          <cell r="I120" t="str">
            <v xml:space="preserve">Porcentaje de  actividades de comunicación externa y difusión  realizada en el periodo de acuerdo a la programación establecida </v>
          </cell>
          <cell r="J120" t="str">
            <v xml:space="preserve">Porcentaje de  actividades de comunicación externa y difusión  realizada en el periodo de acuerdo a la programación establecida </v>
          </cell>
          <cell r="K120" t="str">
            <v xml:space="preserve">Actividades de comunicación externa y difusión realizada en el periodo de acuerdo a la programación establecida </v>
          </cell>
          <cell r="L120" t="str">
            <v>Total actividades de comunicación externa y difusión a realizar en el periodo</v>
          </cell>
          <cell r="M120" t="str">
            <v>Eficiencia</v>
          </cell>
          <cell r="N120" t="str">
            <v>Mejoramiento continuo                                                   Universalidad</v>
          </cell>
        </row>
        <row r="121">
          <cell r="I121" t="str">
            <v xml:space="preserve">Porcentaje de Audiencias Públicas de Rendición de Cuentas en el periodo  
</v>
          </cell>
          <cell r="J121" t="str">
            <v xml:space="preserve">Porcentaje de Audiencias Públicas de Rendición de Cuentas en el periodo  
</v>
          </cell>
          <cell r="K121" t="str">
            <v xml:space="preserve">Número de Audiencias de Rendiciones de Cuentas realizadas en el periodo   
</v>
          </cell>
          <cell r="L121" t="str">
            <v xml:space="preserve">Total audiencias de Rendición de Cuentas programadas en el periodo  
</v>
          </cell>
          <cell r="M121" t="str">
            <v>Efectividad</v>
          </cell>
          <cell r="N121" t="str">
            <v>Compromiso
Vocación de servicio</v>
          </cell>
        </row>
        <row r="122">
          <cell r="I122" t="str">
            <v>Porcentaje acumulado de actividades realizadas para la adquisición e implementación infraestructura TIC</v>
          </cell>
          <cell r="J122" t="str">
            <v>Porcentaje acumulado de actividades realizadas para la adquisición e implementación infraestructura TIC</v>
          </cell>
          <cell r="K122" t="str">
            <v>Número acumulado de actividades realizadas para la adquisición e implementación infraestructura TIC conforme al cronograma establecido</v>
          </cell>
          <cell r="L122" t="str">
            <v>Número de actividades definidas en el Cronograma</v>
          </cell>
          <cell r="M122" t="str">
            <v xml:space="preserve">Eficacia 
</v>
          </cell>
          <cell r="N122" t="str">
            <v xml:space="preserve">
Eficiencia</v>
          </cell>
        </row>
        <row r="123">
          <cell r="I123" t="str">
            <v>Porcentaje acumulado de actividades realizadas para la adquisición y renovación de licenciamiento</v>
          </cell>
          <cell r="J123" t="str">
            <v>Porcentaje acumulado de actividades realizadas para la adquisición y renovación de licenciamiento</v>
          </cell>
          <cell r="K123" t="str">
            <v>Numero acumulado de actividades realizadas para la adquisición y renovación de licenciamiento</v>
          </cell>
          <cell r="L123" t="str">
            <v>Número de actividades definidas en el Cronograma</v>
          </cell>
          <cell r="M123" t="str">
            <v xml:space="preserve">Eficacia 
</v>
          </cell>
          <cell r="N123" t="str">
            <v>Eficacia
Eficiencia</v>
          </cell>
        </row>
        <row r="124">
          <cell r="I124" t="str">
            <v>Porcentaje de solicitudes de servicios de TI solucionados dentro los ANS establecidos en el período</v>
          </cell>
          <cell r="J124" t="str">
            <v>Porcentaje de solicitudes de servicios de TI solucionados dentro los ANS establecidos en el período</v>
          </cell>
          <cell r="K124" t="str">
            <v>Número de solicitudes de servicios de TI solucionados dentro los ANS establecidos en el período</v>
          </cell>
          <cell r="L124" t="str">
            <v>Número de solicitudes registradas en el periodo.</v>
          </cell>
          <cell r="M124" t="str">
            <v>Eficiencia</v>
          </cell>
          <cell r="N124" t="str">
            <v xml:space="preserve">Eficacia
Eficiencia
</v>
          </cell>
        </row>
        <row r="125">
          <cell r="I125" t="str">
            <v>Porcentaje de soluciones tecnológicas implementadas en el período</v>
          </cell>
          <cell r="J125" t="str">
            <v>Porcentaje de soluciones tecnológicas implementadas en el período</v>
          </cell>
          <cell r="K125" t="str">
            <v>Número de soluciones tecnológicas implementadas en el período</v>
          </cell>
          <cell r="L125" t="str">
            <v>Número de soluciones tecnológicas a implementar en el período</v>
          </cell>
          <cell r="M125" t="str">
            <v xml:space="preserve">Eficacia 
</v>
          </cell>
          <cell r="N125" t="str">
            <v xml:space="preserve">
Eficiencia
Oportunidad</v>
          </cell>
        </row>
        <row r="126">
          <cell r="I126" t="str">
            <v>Porcentaje acumulado de actividades para actualizaciones y mejoras a los sistemas de la entidad</v>
          </cell>
          <cell r="J126" t="str">
            <v>Porcentaje acumulado de actividades para actualizaciones y mejoras a los sistemas de la entidad</v>
          </cell>
          <cell r="K126" t="str">
            <v>Número acumulado de actividades realizadas para actualizaciones y mejoras a los sistemas de la entidad</v>
          </cell>
          <cell r="L126" t="str">
            <v>Número de actividades definidas en el Cronograma</v>
          </cell>
          <cell r="M126" t="str">
            <v xml:space="preserve">Eficacia 
</v>
          </cell>
          <cell r="N126" t="str">
            <v xml:space="preserve">Eficacia
Eficiencia
</v>
          </cell>
        </row>
        <row r="127">
          <cell r="I127" t="str">
            <v>Porcentaje acumulado de actividades ejecutadas del Plan de Optimización del Modelo de Operación TIC</v>
          </cell>
          <cell r="J127" t="str">
            <v>Porcentaje acumulado de actividades ejecutadas del Plan de Optimización del Modelo de Operación TIC</v>
          </cell>
          <cell r="K127" t="str">
            <v>Número acumulado de actividades realizadas del del Plan de Optimización del Modelo de Operación TIC</v>
          </cell>
          <cell r="L127" t="str">
            <v>Número de actividades definidas en el del Plan de Optimización del Modelo de Operación TIC</v>
          </cell>
          <cell r="M127" t="str">
            <v xml:space="preserve">Eficacia 
</v>
          </cell>
          <cell r="N127" t="str">
            <v xml:space="preserve">
Eficiencia
Oportunidad</v>
          </cell>
        </row>
        <row r="128">
          <cell r="I128" t="str">
            <v>Porcentaje acumulado de actividades ejecutadas para la elaboración de los Anexos Técnicos</v>
          </cell>
          <cell r="J128" t="str">
            <v>Porcentaje acumulado de actividades ejecutadas para la elaboración de los Anexos Técnicos</v>
          </cell>
          <cell r="K128" t="str">
            <v>Número acumulado de actividades realizadas para la elaboración de los Anexos Técnicos</v>
          </cell>
          <cell r="L128" t="str">
            <v>Número de actividades definidas en el Cronograma</v>
          </cell>
          <cell r="M128" t="str">
            <v xml:space="preserve">Eficacia 
</v>
          </cell>
          <cell r="N128" t="str">
            <v>Eficacia
Oportunidad</v>
          </cell>
        </row>
        <row r="129">
          <cell r="I129" t="str">
            <v>Porcentaje acumulado de actividades ejecutadas para el Diseño e implementación de la Estrategia de Informática Forense como apoyo a la Gestión de Auditoría de la SNS</v>
          </cell>
          <cell r="J129" t="str">
            <v>Porcentaje acumulado de actividades ejecutadas para el Diseño e implementación de la Estrategia de Informática Forense como apoyo a la Gestión de Auditoría de la SNS</v>
          </cell>
          <cell r="K129" t="str">
            <v>Número acumulado de actividades realizadas para el Diseño e implementación de la Estrategia de Informática Forense como apoyo a la Gestión de Auditoría de la SNS</v>
          </cell>
          <cell r="L129" t="str">
            <v>Número de actividades definidas en el Cronograma</v>
          </cell>
          <cell r="M129" t="str">
            <v xml:space="preserve">Eficacia 
</v>
          </cell>
          <cell r="N129" t="str">
            <v xml:space="preserve">
Eficiencia
Oportunidad</v>
          </cell>
        </row>
        <row r="130">
          <cell r="I130" t="str">
            <v>Porcentaje acumulado de actividades ejecutadas del Plan de Trabajo como Oficial de Seguridad de la Información</v>
          </cell>
          <cell r="J130" t="str">
            <v>Porcentaje acumulado de actividades ejecutadas del Plan de Trabajo como Oficial de Seguridad de la Información</v>
          </cell>
          <cell r="K130" t="str">
            <v>Número acumulado de actividades realizadas del Plan de Trabajo como Oficial de Seguridad de la Información</v>
          </cell>
          <cell r="L130" t="str">
            <v>Número de actividades definidas en el del Plan de Trabajo como Oficial de Seguridad de la Información</v>
          </cell>
          <cell r="M130" t="str">
            <v xml:space="preserve">Eficacia 
</v>
          </cell>
          <cell r="N130" t="str">
            <v xml:space="preserve">
Eficiencia
Mejoramiento continuo</v>
          </cell>
        </row>
        <row r="131">
          <cell r="I131" t="e">
            <v>#N/A</v>
          </cell>
          <cell r="J131" t="str">
            <v>Porcentaje de respuestas oportunas a requerimientos de información solicitados por los vigilados</v>
          </cell>
          <cell r="K131" t="str">
            <v>Numero de respuestas (internas y externas) resueltas oportunamente  durante el periodo.</v>
          </cell>
          <cell r="L131" t="str">
            <v>Número de solicitudes de requerimientos de información internas y externas recibidas por diferentes fuentes en el período.</v>
          </cell>
          <cell r="M131" t="str">
            <v>Eficiencia</v>
          </cell>
          <cell r="N131" t="str">
            <v>Eficacia
Eficiencia
Pertinencia</v>
          </cell>
        </row>
        <row r="132">
          <cell r="I132" t="e">
            <v>#N/A</v>
          </cell>
          <cell r="J132" t="str">
            <v>Porcentaje  de cumplimiento en los procesos de conciliación programados</v>
          </cell>
          <cell r="K132" t="str">
            <v>Procesos de conciliación desarrollados</v>
          </cell>
          <cell r="L132" t="str">
            <v>Procesos de conciliación programados</v>
          </cell>
          <cell r="M132" t="str">
            <v xml:space="preserve">Eficacia 
</v>
          </cell>
          <cell r="N132" t="str">
            <v>Respeto  
Pertinencia</v>
          </cell>
        </row>
        <row r="133">
          <cell r="I133" t="e">
            <v>#N/A</v>
          </cell>
          <cell r="J133" t="str">
            <v xml:space="preserve">Porcentaje de Seguimiento y registro de las variables de información que afectan las cuentas por cobrar reportadas en el periodo   </v>
          </cell>
          <cell r="K133" t="str">
            <v>Monto Total reportado por variables que afectan las Cuentas por Cobrar en el periodo.</v>
          </cell>
          <cell r="L133" t="str">
            <v xml:space="preserve">Monto Total Registrado de Variables que Afectan las Cuentas por Cobrar en el periodo.  
</v>
          </cell>
          <cell r="M133" t="str">
            <v>Efectividad</v>
          </cell>
          <cell r="N133" t="str">
            <v>Probidad                           
Responsabilidad</v>
          </cell>
        </row>
        <row r="134">
          <cell r="I134" t="e">
            <v>#N/A</v>
          </cell>
          <cell r="J134" t="str">
            <v>Porcentaje de Pagos realizados a través de CUN</v>
          </cell>
          <cell r="K134" t="str">
            <v>Pagos realizados a través de CUN en el período.</v>
          </cell>
          <cell r="L134" t="str">
            <v>Obligaciones recibidas para pago en el período.</v>
          </cell>
          <cell r="M134" t="str">
            <v>Efectividad</v>
          </cell>
          <cell r="N134" t="str">
            <v>Eficacia 
Probidad 
Responsabilidad</v>
          </cell>
        </row>
        <row r="135">
          <cell r="I135" t="str">
            <v xml:space="preserve">Porcentaje de PAC Ejecutado </v>
          </cell>
          <cell r="J135" t="str">
            <v xml:space="preserve">Porcentaje de PAC Ejecutado </v>
          </cell>
          <cell r="K135" t="str">
            <v>Valor total del PAC Ejecutado en el período</v>
          </cell>
          <cell r="L135" t="str">
            <v>Valor total del PAC Programado en el período.</v>
          </cell>
          <cell r="M135" t="str">
            <v xml:space="preserve">Eficacia 
</v>
          </cell>
          <cell r="N135" t="str">
            <v>Compromiso 
Lealtad</v>
          </cell>
        </row>
        <row r="136">
          <cell r="I136" t="str">
            <v xml:space="preserve">Porcentaje de recursos transferidos a la Cuenta Única Nacional - CUN </v>
          </cell>
          <cell r="J136" t="str">
            <v xml:space="preserve">Porcentaje de recursos transferidos a la Cuenta Única Nacional - CUN </v>
          </cell>
          <cell r="K136" t="str">
            <v>Transferencia de recursos de la Superintendencia Nacional de Salud en el período a la Cuenta Única Nacional - CUN en los plazos establecidos por el Ministerio de Hacienda y Crédito Público.</v>
          </cell>
          <cell r="L136" t="str">
            <v xml:space="preserve">Recaudo recibidos en el período  en Bancos en las cuentas recaudadoras en la Superintendencia Nacional de Salud. </v>
          </cell>
          <cell r="M136" t="str">
            <v>Eficiencia</v>
          </cell>
          <cell r="N136" t="str">
            <v>Compromiso                                  
Lealtad</v>
          </cell>
        </row>
        <row r="137">
          <cell r="I137" t="e">
            <v>#N/A</v>
          </cell>
          <cell r="J137" t="str">
            <v>Porcentaje de Informes de seguimiento y análisis presupuestal presentados a las dependencias de la Supersalud</v>
          </cell>
          <cell r="K137" t="str">
            <v>No. Informe de seguimientos y análisis elaborados y presentados en el período.</v>
          </cell>
          <cell r="L137" t="str">
            <v>No. De Informes de seguimiento y análisis a realizar en el año.</v>
          </cell>
          <cell r="M137" t="str">
            <v>Efectividad</v>
          </cell>
          <cell r="N137" t="str">
            <v xml:space="preserve">Oportunidad                              
Pertinencia
</v>
          </cell>
        </row>
        <row r="138">
          <cell r="I138" t="e">
            <v>#N/A</v>
          </cell>
          <cell r="J138" t="str">
            <v>Porcentaje de Ejecución Presupuestal</v>
          </cell>
          <cell r="K138" t="str">
            <v>Presupuesto ejecutado periodo</v>
          </cell>
          <cell r="L138" t="str">
            <v>Total presupuesto vigencia.</v>
          </cell>
          <cell r="M138" t="str">
            <v xml:space="preserve">Eficacia 
</v>
          </cell>
          <cell r="N138" t="str">
            <v xml:space="preserve">
Oportunidad
Compromiso
</v>
          </cell>
        </row>
        <row r="139">
          <cell r="I139" t="str">
            <v xml:space="preserve">Porcentaje de cumplimiento  de reporte de estados financieros en el período a la CGN a través del CHIP dentro de los plazos de ley </v>
          </cell>
          <cell r="J139" t="str">
            <v xml:space="preserve">Porcentaje de cumplimiento  de reporte de estados financieros en el período a la CGN a través del CHIP dentro de los plazos de ley </v>
          </cell>
          <cell r="K139" t="str">
            <v>Número de Estados financieros acumulados reportados en el período a la CGN a través del CHIP dentro de los plazos de ley.</v>
          </cell>
          <cell r="L139" t="str">
            <v>Número de Estados financieros acumulados por reportar en el período a la CGN a través del CHIP dentro de los plazos de ley.</v>
          </cell>
          <cell r="M139" t="str">
            <v>Eficiencia</v>
          </cell>
          <cell r="N139" t="str">
            <v xml:space="preserve">
Oportunidad
Compromiso
</v>
          </cell>
        </row>
        <row r="140">
          <cell r="I140" t="e">
            <v>#N/A</v>
          </cell>
          <cell r="J140" t="str">
            <v>Porcentaje acumulado de partidas conciliatorias bancarias identificadas del período anterior e incorporadas en la contabilidad</v>
          </cell>
          <cell r="K140" t="str">
            <v xml:space="preserve">Número  acumulado de partidas conciliatorias bancarias identificadas del período anterior e incorporadas en la contabilidad
</v>
          </cell>
          <cell r="L140" t="str">
            <v xml:space="preserve">Número  acumulado de partidas conciliatorias bancarias identificadas del período anterior e incorporadas en la contabilidad </v>
          </cell>
          <cell r="M140" t="str">
            <v xml:space="preserve">Eficacia 
</v>
          </cell>
          <cell r="N140" t="str">
            <v xml:space="preserve">Probidad
Legalidad
</v>
          </cell>
        </row>
        <row r="141">
          <cell r="I141" t="str">
            <v xml:space="preserve">Porcentaje de reportes presentados del boletín de deudores morosos del estado -BDME- de acuerdo a los plazos establecidos por la Contaduría General de la Nación - CGN </v>
          </cell>
          <cell r="J141" t="str">
            <v xml:space="preserve">Porcentaje de reportes presentados del boletín de deudores morosos del estado -BDME- de acuerdo a los plazos establecidos por la Contaduría General de la Nación - CGN </v>
          </cell>
          <cell r="K141" t="str">
            <v xml:space="preserve">Número  de reportes acumulados presentados en el período del boletín de deudores morosos del estado -BDME- de acuerdo a los plazos establecidos por la Contaduría General de la Nación -CGN-
 </v>
          </cell>
          <cell r="L141" t="str">
            <v xml:space="preserve">Número  de reportes acumulados presentados en el período del boletín de deudores morosos del estado -BDME- de acuerdo a los plazos establecidos por la Contaduría General de la Nación -CGN- </v>
          </cell>
          <cell r="M141" t="str">
            <v>Efectividad</v>
          </cell>
          <cell r="N141" t="str">
            <v>Equidad                                  
Oportunidad</v>
          </cell>
        </row>
        <row r="142">
          <cell r="I142" t="e">
            <v>#N/A</v>
          </cell>
          <cell r="J142" t="str">
            <v xml:space="preserve">Porcentaje de Liquidaciones individuales Realizadas. 
</v>
          </cell>
          <cell r="K142" t="str">
            <v xml:space="preserve">Cantidad total de liquidaciones individuales de Tasa realizadas.
</v>
          </cell>
          <cell r="L142" t="str">
            <v xml:space="preserve">Cantidad total de liquidaciones individuales a realizar dentro del proceso sistémico de Tasa, y solicitudes de liquidaciones extemporáneas o reliquidaciones. 
</v>
          </cell>
          <cell r="M142" t="str">
            <v>Eficiencia</v>
          </cell>
          <cell r="N142" t="str">
            <v>Eficacia                                   
Oportunidad</v>
          </cell>
        </row>
        <row r="143">
          <cell r="I143" t="str">
            <v>Porcentaje de cumplimiento de los hitos y/o productos definidos en el cronograma</v>
          </cell>
          <cell r="J143" t="str">
            <v>Porcentaje de cumplimiento de los hitos y/o productos definidos en el cronograma</v>
          </cell>
          <cell r="K143" t="str">
            <v xml:space="preserve">Número de hitos y/o productos entregados en los plazos definidos en el cronograma </v>
          </cell>
          <cell r="L143" t="str">
            <v xml:space="preserve"> Número total de hitos y/o productos programados para el periodo</v>
          </cell>
          <cell r="N143" t="str">
            <v xml:space="preserve">Eficacia
Oportunidad
</v>
          </cell>
        </row>
        <row r="144">
          <cell r="I144" t="str">
            <v>Porcentaje acumulado de colaboradores capacitados  en seguridad y salud en el período.</v>
          </cell>
          <cell r="J144" t="str">
            <v>Porcentaje acumulado de colaboradores capacitados  en seguridad y salud en el período.</v>
          </cell>
          <cell r="K144" t="str">
            <v xml:space="preserve">Número acumulado  de colaboradores capacitados  en seguridad y salud en el período/
</v>
          </cell>
          <cell r="L144" t="str">
            <v xml:space="preserve">Número acumulado de colaboradores programados a capacitar en el período </v>
          </cell>
          <cell r="M144" t="str">
            <v xml:space="preserve">Eficacia 
</v>
          </cell>
          <cell r="N144" t="str">
            <v>Lealtad                                     
Solidaridad</v>
          </cell>
        </row>
        <row r="145">
          <cell r="I145" t="e">
            <v>#N/A</v>
          </cell>
          <cell r="J145" t="str">
            <v>Porcentaje de inspecciones planeadas desarrolladas oportunamente.</v>
          </cell>
          <cell r="K145" t="str">
            <v xml:space="preserve">Número de Inspecciones locativas desarrolladas oportunamente durante el período
</v>
          </cell>
          <cell r="L145" t="str">
            <v>Número de Inspecciones locativas programadas  en el periodo.</v>
          </cell>
          <cell r="M145" t="str">
            <v>nuevo</v>
          </cell>
          <cell r="N145" t="str">
            <v xml:space="preserve">Eficacia
Eficiencia
</v>
          </cell>
        </row>
        <row r="146">
          <cell r="I146" t="e">
            <v>#N/A</v>
          </cell>
          <cell r="J146" t="str">
            <v>Porcentaje de implementación y seguimiento a las acciones correctivas para el control de las condiciones inseguras identificadas</v>
          </cell>
          <cell r="K146" t="str">
            <v xml:space="preserve">Número total de condiciones inseguras corregidas
</v>
          </cell>
          <cell r="L146" t="str">
            <v xml:space="preserve">Número total de condiciones inseguras identificadas en el periodo </v>
          </cell>
          <cell r="M146" t="str">
            <v xml:space="preserve">Eficacia 
</v>
          </cell>
          <cell r="N146" t="str">
            <v xml:space="preserve">Mejoramiento continuo
Pertinencia
</v>
          </cell>
        </row>
        <row r="147">
          <cell r="I147" t="str">
            <v xml:space="preserve">Porcentaje de cumplimiento de los hitos y/o productos definidos en el cronograma </v>
          </cell>
          <cell r="J147" t="str">
            <v xml:space="preserve">Porcentaje de cumplimiento de los hitos y/o productos definidos en el cronograma </v>
          </cell>
          <cell r="K147" t="str">
            <v xml:space="preserve">Número de hitos y/o productos entregados en los plazos definidos en el cronograma </v>
          </cell>
          <cell r="L147" t="str">
            <v>Número total de hitos y/o productos programados para el periodo</v>
          </cell>
          <cell r="M147" t="str">
            <v>Eficiencia</v>
          </cell>
          <cell r="N147" t="str">
            <v xml:space="preserve">
Eficacia
Oportunidad
</v>
          </cell>
        </row>
        <row r="148">
          <cell r="I148" t="str">
            <v xml:space="preserve">Porcentaje acumulado de eventos de capacitación ejecutados en el período. </v>
          </cell>
          <cell r="J148" t="str">
            <v xml:space="preserve">Porcentaje acumulado de eventos de capacitación ejecutados en el período. </v>
          </cell>
          <cell r="K148" t="str">
            <v xml:space="preserve">Número acumulado de eventos de capacitación ejecutados en el período.
</v>
          </cell>
          <cell r="L148" t="str">
            <v xml:space="preserve">Número acumulado total de eventos programados en el plan de capacitación </v>
          </cell>
          <cell r="M148" t="str">
            <v xml:space="preserve">Eficacia 
</v>
          </cell>
          <cell r="N148" t="str">
            <v xml:space="preserve">Mejoramiento continuo
Eficiencia
</v>
          </cell>
        </row>
        <row r="149">
          <cell r="I149" t="e">
            <v>#N/A</v>
          </cell>
          <cell r="J149" t="str">
            <v xml:space="preserve">Porcentaje de funcionarios que asistieron a eventos  de capacitación  igual o superior a 40 horas  que evidencian transferencia en el puesto de trabajo en el período. </v>
          </cell>
          <cell r="K149" t="str">
            <v>Número  de  funcionarios que asistieron a eventos de capacitación  igual o superior a 40 horas que evidencian transferencia en el puesto de trabajo en el período.</v>
          </cell>
          <cell r="L149" t="str">
            <v xml:space="preserve">Número de funcionarios  que asistieron a eventos  de capacitación de más de 40 horas realizados en el período. </v>
          </cell>
          <cell r="M149" t="str">
            <v>Efectividad</v>
          </cell>
          <cell r="N149" t="str">
            <v xml:space="preserve">Mejoramiento continuo
Lealtad
Solidaridad
</v>
          </cell>
        </row>
        <row r="150">
          <cell r="I150" t="e">
            <v>#N/A</v>
          </cell>
          <cell r="J150" t="str">
            <v>Porcentaje de funcionarios   capacitados por eventos  gestionados sin afectar el proyecto de inversión</v>
          </cell>
          <cell r="K150" t="str">
            <v>Numero de funcionarios que asistieron a capacitaciones gestionadas sin afectar el proyecto de inversión.</v>
          </cell>
          <cell r="L150" t="str">
            <v>Total acumulado de funcionarios convocados a capacitaciones gestionadas sin afectar proyecto de inversión</v>
          </cell>
          <cell r="M150" t="str">
            <v>Eficiencia</v>
          </cell>
          <cell r="N150" t="str">
            <v xml:space="preserve">Mejoramiento continuo
Lealtad   
Solidaridad
</v>
          </cell>
        </row>
        <row r="151">
          <cell r="I151" t="str">
            <v>Porcentaje de eventos de bienestar social calificados satisfactoriamente en el período</v>
          </cell>
          <cell r="J151" t="str">
            <v>Porcentaje de eventos de bienestar social calificados satisfactoriamente en el período</v>
          </cell>
          <cell r="K151" t="str">
            <v>Número de eventos de bienestar social calificados satisfactoriamente en el período</v>
          </cell>
          <cell r="L151" t="str">
            <v>Número de eventos  de bienestar social realizados en el período</v>
          </cell>
          <cell r="M151" t="str">
            <v>Efectividad</v>
          </cell>
          <cell r="N151" t="str">
            <v xml:space="preserve">Mejoramiento continuo
Lealtad   
Solidaridad
</v>
          </cell>
        </row>
        <row r="152">
          <cell r="I152" t="e">
            <v>#N/A</v>
          </cell>
          <cell r="J152" t="str">
            <v>Porcentaje de los resultados de mejoramiento de calidad de vida laboral</v>
          </cell>
          <cell r="K152" t="str">
            <v>Número de funcionarios que calificaron entre excelente y buena el evento de bienestar</v>
          </cell>
          <cell r="L152" t="str">
            <v>Número de funcionarios que  respondieron la encuesta</v>
          </cell>
          <cell r="M152" t="str">
            <v>Efectividad</v>
          </cell>
          <cell r="N152" t="str">
            <v xml:space="preserve">Mejoramiento continuo
Oportunidad
</v>
          </cell>
        </row>
        <row r="153">
          <cell r="I153" t="str">
            <v xml:space="preserve">Porcentaje acumulado  informes de evaluación y análisis de desempeño presentados al Superintendente Nacional de Salud en el período. 
</v>
          </cell>
          <cell r="J153" t="str">
            <v xml:space="preserve">Porcentaje acumulado  informes de evaluación y análisis de desempeño presentados al Superintendente Nacional de Salud en el período. 
</v>
          </cell>
          <cell r="K153" t="str">
            <v>Número  de informes  de evaluación y análisis de desempeño presentados al Superintendente Nacional de Salud en el período</v>
          </cell>
          <cell r="L153" t="str">
            <v xml:space="preserve"> Número de Informes y análisis  de evaluación de desempeño a presentar en el período</v>
          </cell>
          <cell r="M153" t="str">
            <v xml:space="preserve">Eficacia 
</v>
          </cell>
          <cell r="N153" t="str">
            <v>Pertinencia                       
Responsabilidad</v>
          </cell>
        </row>
        <row r="154">
          <cell r="I154" t="str">
            <v>Porcentaje acumulado  de actividades realizadas para fortalecer el proceso de  evaluación de desempeño en el período</v>
          </cell>
          <cell r="J154" t="str">
            <v>Porcentaje acumulado  de actividades realizadas para fortalecer el proceso de  evaluación de desempeño en el período</v>
          </cell>
          <cell r="K154" t="str">
            <v>Número  acumulado de actividades realizadas para fortalecer el proceso de evaluación de desempeño   en el período</v>
          </cell>
          <cell r="L154" t="str">
            <v xml:space="preserve">Número de actividades programadas para fortalecer el proceso de evaluación de desempeño en el período </v>
          </cell>
          <cell r="M154" t="str">
            <v>Efectividad</v>
          </cell>
          <cell r="N154" t="str">
            <v>Compromiso                          
Mejoramiento Continuo</v>
          </cell>
        </row>
        <row r="155">
          <cell r="I155" t="str">
            <v xml:space="preserve">Porcentaje de novedades de personal incorporadas en la nómina mensual dentro de los plazos establecidos
</v>
          </cell>
          <cell r="J155" t="str">
            <v xml:space="preserve">Porcentaje de novedades de personal incorporadas en la nómina mensual dentro de los plazos establecidos
</v>
          </cell>
          <cell r="K155" t="str">
            <v xml:space="preserve">Número de novedades de personal incorporadas en la nómina mensual dentro de los plazos establecidos </v>
          </cell>
          <cell r="L155" t="str">
            <v>Número total de novedades recibidas en el periodo.</v>
          </cell>
          <cell r="M155" t="str">
            <v xml:space="preserve">Eficacia 
</v>
          </cell>
          <cell r="N155" t="str">
            <v>Compromiso                      
Responsabilidad</v>
          </cell>
        </row>
        <row r="156">
          <cell r="I156" t="e">
            <v>#N/A</v>
          </cell>
          <cell r="J156" t="str">
            <v>Porcentaje de inconsistencias detectadas o reclamos ciertos por nómina producida</v>
          </cell>
          <cell r="K156" t="str">
            <v>Número de inconsistencias detectadas o reclamos ciertos por nómina producida</v>
          </cell>
          <cell r="L156" t="str">
            <v>Número de novedades por nómina producida</v>
          </cell>
          <cell r="M156" t="str">
            <v>Efectividad</v>
          </cell>
          <cell r="N156" t="str">
            <v>Compromiso                      
Responsabilidad</v>
          </cell>
        </row>
        <row r="157">
          <cell r="I157" t="str">
            <v>Porcentaje de cumplimiento del Plan de Contratación de la Superintendencia Nacional de Salud</v>
          </cell>
          <cell r="J157" t="str">
            <v>Porcentaje de cumplimiento acumulado del Plan de Contratación de la Superintendencia Nacional de Salud</v>
          </cell>
          <cell r="K157" t="str">
            <v>Número de Contratos suscritos por la Superintendencia en la vigencia</v>
          </cell>
          <cell r="L157" t="str">
            <v>Número de Contratos programados en el Plan de Contratación para la vigencia</v>
          </cell>
          <cell r="N157" t="str">
            <v>Compromiso
Probidad</v>
          </cell>
        </row>
        <row r="158">
          <cell r="I158" t="e">
            <v>#N/A</v>
          </cell>
          <cell r="J158" t="str">
            <v>Porcentaje de seguimiento al Plan de Contratación de la Entidad</v>
          </cell>
          <cell r="K158" t="str">
            <v>Número de seguimientos realizados por el Grupo de Contratación de Bienes y Servicios al Plan de Contratación de la Entidad en el período</v>
          </cell>
          <cell r="L158" t="str">
            <v>Número de seguimientos del Plan de Contratación programados por el Grupo de Contratación de Bienes y Servicios en la vigencia</v>
          </cell>
          <cell r="N158" t="str">
            <v>Compromiso
Probidad</v>
          </cell>
        </row>
        <row r="159">
          <cell r="I159" t="str">
            <v>Porcentaje de Procesos de Selección adjudicados de forma satisfactoria/</v>
          </cell>
          <cell r="J159" t="str">
            <v>Porcentaje de Procesos de Selección finalizados de forma satisfactoria</v>
          </cell>
          <cell r="K159" t="str">
            <v>Número de Procesos de Selección Adjudicados en el período</v>
          </cell>
          <cell r="L159" t="str">
            <v>Número de Procesos de Selección convocados en el período anterior y no adjudicado en el mismo período más número de procesos de selección convocados en el período</v>
          </cell>
          <cell r="N159" t="str">
            <v>Equidad
Probidad</v>
          </cell>
        </row>
        <row r="160">
          <cell r="I160" t="str">
            <v>Porcentaje de contratos concluidos satisfactoriamente</v>
          </cell>
          <cell r="J160" t="str">
            <v>Porcentaje de contratos concluidos satisfactoriamente</v>
          </cell>
          <cell r="K160" t="str">
            <v>Número de contratos concluidos con el cumplimiento del objeto y sus obligaciones  de manera satisfactoria en el período</v>
          </cell>
          <cell r="L160" t="str">
            <v>Número de contratos celebrados en el período</v>
          </cell>
          <cell r="N160" t="str">
            <v>Compromiso
Oportunidad</v>
          </cell>
        </row>
        <row r="161">
          <cell r="I161" t="str">
            <v>Porcentaje acumulado de implementación Sistema de Gestión Documental en el período</v>
          </cell>
          <cell r="J161" t="str">
            <v>Porcentaje acumulado de implementación Sistema de Gestión Documental en el período</v>
          </cell>
          <cell r="K161" t="str">
            <v>Número acumulado de actividades del Programa de Sistema de Gestión Documental ejecutadas en el periodo.</v>
          </cell>
          <cell r="L161" t="str">
            <v xml:space="preserve">Número acumulado de actividades del Programa de Sistema de Gestión Documental programadas para el periodo </v>
          </cell>
          <cell r="M161" t="str">
            <v xml:space="preserve">Eficacia 
</v>
          </cell>
          <cell r="N161" t="str">
            <v>Mejoramiento Continuo 
Oportunidad</v>
          </cell>
        </row>
        <row r="162">
          <cell r="I162" t="str">
            <v xml:space="preserve">Porcentaje acumulado de metros lineales organizados del archivo en el período. </v>
          </cell>
          <cell r="J162" t="str">
            <v xml:space="preserve">Porcentaje acumulado de metros lineales organizados del archivo en el período. </v>
          </cell>
          <cell r="K162" t="str">
            <v xml:space="preserve">Total  acumulado de Metros Lineales de archivo central organizado en la vigencia 
</v>
          </cell>
          <cell r="L162" t="str">
            <v xml:space="preserve">Total acumulado del Metros Lineales de archivo central programados para organizar en la vigencia 
</v>
          </cell>
          <cell r="M162" t="str">
            <v>Eficiencia</v>
          </cell>
          <cell r="N162" t="str">
            <v>Eficacia
Eficiencia</v>
          </cell>
        </row>
        <row r="163">
          <cell r="I163" t="str">
            <v xml:space="preserve">Porcentaje acumulado de metros lineales organizados del archivo en el período. </v>
          </cell>
          <cell r="J163" t="str">
            <v xml:space="preserve">Porcentaje acumulado de metros lineales organizados del archivo en el período. </v>
          </cell>
          <cell r="K163" t="str">
            <v xml:space="preserve">Total  acumulado de Metros Lineales de archivo central organizado en la vigencia 
</v>
          </cell>
          <cell r="L163" t="str">
            <v xml:space="preserve">Total acumulado del Metros Lineales de archivo central programados para organizar en la vigencia 
</v>
          </cell>
          <cell r="M163" t="str">
            <v>Eficiencia</v>
          </cell>
          <cell r="N163" t="str">
            <v>Eficacia
Eficiencia</v>
          </cell>
        </row>
        <row r="164">
          <cell r="I164" t="e">
            <v>#N/A</v>
          </cell>
          <cell r="J164" t="str">
            <v xml:space="preserve">Porcentaje acumulado de metros lineales de archivo de gestión organizado. 
</v>
          </cell>
          <cell r="K164" t="str">
            <v xml:space="preserve">Total  acumulado de Metros Lineales de archivo  de gestión  organizado. 
</v>
          </cell>
          <cell r="L164" t="str">
            <v xml:space="preserve">Total acumulado del Metros Lineales de archivo de gestión programados para organizaren la vigencia 
</v>
          </cell>
          <cell r="M164" t="str">
            <v>Efectividad</v>
          </cell>
          <cell r="N164" t="str">
            <v>Eficacia
Eficiencia</v>
          </cell>
        </row>
        <row r="165">
          <cell r="I165" t="e">
            <v>#N/A</v>
          </cell>
          <cell r="J165" t="str">
            <v xml:space="preserve">Porcentaje acumulado de metros lineales de archivo de gestión organizado. 
</v>
          </cell>
          <cell r="K165" t="str">
            <v xml:space="preserve">Total  acumulado de Metros Lineales de archivo  de gestión  organizado. 
</v>
          </cell>
          <cell r="L165" t="str">
            <v xml:space="preserve">Total acumulado del Metros Lineales de archivo de gestión programados para organizaren la vigencia 
</v>
          </cell>
          <cell r="M165" t="str">
            <v>Efectividad</v>
          </cell>
          <cell r="N165" t="str">
            <v>Eficacia
Eficiencia</v>
          </cell>
        </row>
        <row r="166">
          <cell r="I166" t="e">
            <v>#N/A</v>
          </cell>
          <cell r="J166" t="str">
            <v xml:space="preserve">Porcentaje acumulado de metros lineales de archivo de gestión organizado. 
</v>
          </cell>
          <cell r="K166" t="str">
            <v xml:space="preserve">Total  acumulado de Metros Lineales de archivo  de gestión  organizado. 
</v>
          </cell>
          <cell r="L166" t="str">
            <v xml:space="preserve">Total acumulado del Metros Lineales de archivo de gestión programados para organizaren la vigencia 
</v>
          </cell>
          <cell r="M166" t="str">
            <v>Efectividad</v>
          </cell>
          <cell r="N166" t="str">
            <v>Eficacia
Eficiencia</v>
          </cell>
        </row>
        <row r="167">
          <cell r="I167" t="str">
            <v xml:space="preserve">Porcentaje de Solicitudes  de préstamo documental atendidas en el período en los plazos establecidos 
</v>
          </cell>
          <cell r="J167" t="str">
            <v xml:space="preserve">Porcentaje de Solicitudes  de préstamo documental atendidas en el período en los plazos establecidos 
</v>
          </cell>
          <cell r="K167" t="str">
            <v xml:space="preserve">Número de  Solicitudes de préstamo documental atendidas en el período en los plazos establecidos. 
</v>
          </cell>
          <cell r="L167" t="str">
            <v xml:space="preserve">Número  de Solicitudes de préstamo documental recibidas en el período. 
</v>
          </cell>
          <cell r="M167" t="str">
            <v xml:space="preserve">Eficacia 
</v>
          </cell>
          <cell r="N167" t="str">
            <v>Oportunidad
Vocación de servicio</v>
          </cell>
        </row>
        <row r="168">
          <cell r="I168" t="str">
            <v xml:space="preserve">Porcentaje de documentos digitalizados y adjuntados en Software de Gestión Documental. </v>
          </cell>
          <cell r="J168" t="str">
            <v xml:space="preserve">Porcentaje de documentos digitalizados y adjuntados en Software de Gestión Documental. </v>
          </cell>
          <cell r="K168" t="str">
            <v>Número de documentos digitalizados y adjuntados en Software de Gestión Documental</v>
          </cell>
          <cell r="L168" t="str">
            <v>Número de documentos  radicados en el periodo</v>
          </cell>
          <cell r="M168" t="str">
            <v xml:space="preserve">Eficacia 
</v>
          </cell>
          <cell r="N168" t="str">
            <v>Oportunidad
Eficiencia</v>
          </cell>
        </row>
        <row r="169">
          <cell r="I169" t="str">
            <v>Porcentaje de documentos radicados y no entregados por las dependencias al Grupo de Correspondencia</v>
          </cell>
          <cell r="J169" t="str">
            <v>Porcentaje de documentos radicados y no entregados por las dependencias al Grupo de Correspondencia</v>
          </cell>
          <cell r="K169" t="str">
            <v xml:space="preserve">1- (Número de documentos entregados a correspondencia para su envío en el período </v>
          </cell>
          <cell r="L169" t="str">
            <v xml:space="preserve"> Total de documentos radicados por las dependencias en el sistema de correspondencia para envío en el período) </v>
          </cell>
          <cell r="M169" t="str">
            <v xml:space="preserve">Eficacia 
</v>
          </cell>
          <cell r="N169" t="str">
            <v xml:space="preserve">Oportunidad
Eficiencia
</v>
          </cell>
        </row>
        <row r="170">
          <cell r="I170" t="e">
            <v>#N/A</v>
          </cell>
          <cell r="J170" t="str">
            <v xml:space="preserve">Porcentaje de Devoluciones de correspondencia en el período 
</v>
          </cell>
          <cell r="K170" t="str">
            <v xml:space="preserve">Número de envíos de correspondencia devueltos en el período. 
</v>
          </cell>
          <cell r="L170" t="str">
            <v xml:space="preserve">Total envíos de correspondencia realizados en el período. 
</v>
          </cell>
          <cell r="M170" t="str">
            <v>Efectividad</v>
          </cell>
          <cell r="N170" t="str">
            <v>Oportunidad
Eficiencia</v>
          </cell>
        </row>
        <row r="171">
          <cell r="I171" t="str">
            <v xml:space="preserve">Porcentaje de solicitudes al almacén atendidas y registradas en el periodo. 
</v>
          </cell>
          <cell r="J171" t="str">
            <v xml:space="preserve">Porcentaje de solicitudes al almacén atendidas y registradas en el periodo. 
</v>
          </cell>
          <cell r="K171" t="str">
            <v xml:space="preserve">No. de solicitudes atendidas por el almacén y registradas en el inventario en el periodo. 
</v>
          </cell>
          <cell r="L171" t="str">
            <v xml:space="preserve">Número de solicitudes recibidas por el almacén en el período 
</v>
          </cell>
          <cell r="M171" t="str">
            <v>Efectividad</v>
          </cell>
          <cell r="N171" t="str">
            <v xml:space="preserve">
Vocación de servicio
Oportunidad</v>
          </cell>
        </row>
        <row r="172">
          <cell r="I172" t="str">
            <v>Número de resmas de papel consumidas por la entidad en cada periodo</v>
          </cell>
          <cell r="J172" t="str">
            <v>Número de resmas de papel consumidas por la entidad en cada periodo</v>
          </cell>
          <cell r="K172" t="str">
            <v>No. de resmas de papel entregadas en el periodo</v>
          </cell>
          <cell r="L172" t="str">
            <v>Promedio mensual del último año de resmas entregadas</v>
          </cell>
          <cell r="M172" t="str">
            <v>Eficiencia</v>
          </cell>
          <cell r="N172" t="str">
            <v>Pertinencia                                
 Eficiencia</v>
          </cell>
        </row>
        <row r="173">
          <cell r="I173" t="str">
            <v xml:space="preserve">Porcentaje de solicitudes de servicios generales atendidas. 
</v>
          </cell>
          <cell r="J173" t="str">
            <v xml:space="preserve">Porcentaje de solicitudes de servicios generales atendidas. 
</v>
          </cell>
          <cell r="K173" t="str">
            <v xml:space="preserve">No. de solicitudes atendidas en el periodo 
</v>
          </cell>
          <cell r="L173" t="str">
            <v xml:space="preserve">No. de solicitudes recibidas en el periodo. 
</v>
          </cell>
          <cell r="M173" t="str">
            <v>Efectividad</v>
          </cell>
          <cell r="N173" t="str">
            <v xml:space="preserve">
Vocación de servicio
Oportunidad</v>
          </cell>
        </row>
        <row r="174">
          <cell r="I174" t="str">
            <v xml:space="preserve">Kilometraje recorrido por el parque automotor en el periodo </v>
          </cell>
          <cell r="J174" t="str">
            <v xml:space="preserve">Kilometraje recorrido por el parque automotor en el periodo </v>
          </cell>
          <cell r="K174" t="str">
            <v>Kilometraje recorrido por el parque automotor en el periodo</v>
          </cell>
          <cell r="L174" t="str">
            <v>Promedio mensual del kilometraje recorrido por el parque automotor</v>
          </cell>
          <cell r="M174" t="str">
            <v>Eficiencia</v>
          </cell>
          <cell r="N174" t="str">
            <v>Eficiencia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AG 2014"/>
      <sheetName val="Hoja3"/>
      <sheetName val="Hoja1"/>
      <sheetName val="Hoja2"/>
      <sheetName val="Listas"/>
      <sheetName val="PAG_2014"/>
      <sheetName val="BASE 2019"/>
      <sheetName val="NOT GRAF"/>
    </sheetNames>
    <sheetDataSet>
      <sheetData sheetId="0"/>
      <sheetData sheetId="1"/>
      <sheetData sheetId="2">
        <row r="3">
          <cell r="D3" t="str">
            <v>C 450-300-1 SOGC</v>
          </cell>
        </row>
        <row r="4">
          <cell r="D4" t="str">
            <v>C 450-300-2 IVC</v>
          </cell>
        </row>
        <row r="5">
          <cell r="D5" t="str">
            <v>C 450-300-4 Estabilidad Financiera</v>
          </cell>
        </row>
        <row r="6">
          <cell r="D6" t="str">
            <v>C 450-300-8 Nota Técnica</v>
          </cell>
        </row>
      </sheetData>
      <sheetData sheetId="3"/>
      <sheetData sheetId="4" refreshError="1"/>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AG OAP"/>
      <sheetName val="PAG CONSOLIDADO"/>
      <sheetName val="PAG 2014 Proyecto riesgos"/>
      <sheetName val="PAG 2014"/>
      <sheetName val="Hoja2"/>
      <sheetName val="PROTECCION AL USUARI0-2014"/>
      <sheetName val="OFICINA ASESORA DE PLANEACIÓN"/>
      <sheetName val="OFICINA ASESORA JURÍDICA"/>
      <sheetName val="OFICINA DE CONTROL INTERNO"/>
      <sheetName val="OFICINA TECNOLOGIAS DE LA INFOR"/>
      <sheetName val="COMUNICACIONES"/>
      <sheetName val="CONTROL DISCIPLINARIO"/>
      <sheetName val="SECRETARIA GENERAL"/>
      <sheetName val="JURISDICCIONAL  Y  CONCILIACION"/>
      <sheetName val="MEDIDAS ESPECIALES"/>
      <sheetName val="OFICINA RIESGOS"/>
      <sheetName val="DELEGADA INSTITUCIONAL"/>
      <sheetName val="DELEGADA RIESGOS"/>
      <sheetName val="DELEGADA PROCESOS ADMINISTRATIV"/>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F2" t="str">
            <v>1.     Consolidar la Superintendencia Nacional de Salud como un organismo técnico, rector del sistema de vigilancia, inspección y control.</v>
          </cell>
        </row>
        <row r="3">
          <cell r="F3" t="str">
            <v>2.     Promover el mejoramiento de la calidad en la atención en salud.</v>
          </cell>
        </row>
        <row r="4">
          <cell r="F4" t="str">
            <v>3.     Fortalecer la inspección, vigilancia y control del aseguramiento en salud.</v>
          </cell>
        </row>
        <row r="5">
          <cell r="F5" t="str">
            <v>4.     Fortalecer a través de mecanismos de IVC la oportunidad en la generación y flujo de los recursos del Sistema General de Seguridad Social en Salud y los regímenes especiales y exceptuados.</v>
          </cell>
        </row>
        <row r="6">
          <cell r="F6" t="str">
            <v>5.     Promover y fortalecer la participación ciudadana para la defensa de los derechos de los usuarios del sector salud.</v>
          </cell>
        </row>
        <row r="7">
          <cell r="F7" t="str">
            <v>6.     Adelantar los procesos de intervención forzosa administrativa aplicando mecanismos de seguimiento a los agentes interventores, liquidadores y contralores y realizar inspección, vigilancia y control a las liquidaciones voluntarias con el fin de proteger los derechos de los afiliados y recursos del sector salud.</v>
          </cell>
        </row>
        <row r="8">
          <cell r="F8" t="str">
            <v>7.     Proteger los derechos y reconocer las obligaciones y deberes de los distintos actores participantes en el sector salud, a través de las funciones jurisdiccionales y de conciliación.</v>
          </cell>
        </row>
        <row r="9">
          <cell r="F9" t="str">
            <v>8.     Fortalecer la capacidad institucional de la Superintendencia Nacional de Salud.</v>
          </cell>
        </row>
        <row r="10">
          <cell r="F10" t="str">
            <v>2.     Promover el mejoramiento de la calidad en la atención en salud.
3.     Fortalecer la inspección, vigilancia y control del aseguramiento en salud.</v>
          </cell>
        </row>
        <row r="11">
          <cell r="F11" t="str">
            <v>1.     Consolidar la Superintendencia Nacional de Salud como un organismo técnico, rector del sistema de vigilancia, inspección y control.
2.     Promover el mejoramiento de la calidad en la atención en salud.
3.     Fortalecer la inspección, vigilancia y control del aseguramiento en salud.</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oria Esperanza Diaz Salamanca" refreshedDate="46112.709134259261" createdVersion="8" refreshedVersion="8" minRefreshableVersion="3" recordCount="443" xr:uid="{D6FFEA2A-5399-427B-8E33-278EE01F5B67}">
  <cacheSource type="worksheet">
    <worksheetSource ref="A1:Q1048576" sheet="SharePoint"/>
  </cacheSource>
  <cacheFields count="17">
    <cacheField name="Dependencia" numFmtId="0">
      <sharedItems containsNonDate="0" containsString="0" containsBlank="1"/>
    </cacheField>
    <cacheField name="Mes" numFmtId="0">
      <sharedItems containsNonDate="0" containsBlank="1" count="14">
        <m/>
        <s v="ENERO" u="1"/>
        <s v="FEBRERO" u="1"/>
        <s v="MARZO" u="1"/>
        <s v="ABRIL" u="1"/>
        <s v="MAYO" u="1"/>
        <s v="JUNIO" u="1"/>
        <s v="JULIO" u="1"/>
        <s v="AGOSTO" u="1"/>
        <s v="SEPTIEMBRE" u="1"/>
        <s v="OCTUBRE" u="1"/>
        <s v="NOVIEMBRE" u="1"/>
        <s v="DICIEMBRE" u="1"/>
        <s v="Mes" u="1"/>
      </sharedItems>
    </cacheField>
    <cacheField name="Indicador" numFmtId="0">
      <sharedItems containsNonDate="0" containsBlank="1" count="131">
        <m/>
        <s v="GJ12" u="1"/>
        <s v="GF07" u="1"/>
        <s v="AT09" u="1"/>
        <s v="GJ05" u="1"/>
        <s v="GJ10" u="1"/>
        <s v="GM01" u="1"/>
        <s v="AC05" u="1"/>
        <s v="CT29" u="1"/>
        <s v="CT31" u="1"/>
        <s v="CT32" u="1"/>
        <s v="GF02-D" u="1"/>
        <s v="AT12" u="1"/>
        <s v="CT04" u="1"/>
        <s v="CT28" u="1"/>
        <s v="SE35" u="1"/>
        <s v="TR06" u="1"/>
        <s v="JC03" u="1"/>
        <s v="JC04" u="1"/>
        <s v="JC05" u="1"/>
        <s v="JC06" u="1"/>
        <s v="AT11" u="1"/>
        <s v="CT21" u="1"/>
        <s v="SE27" u="1"/>
        <s v="SE28" u="1"/>
        <s v="SE33" u="1"/>
        <s v="SE47" u="1"/>
        <s v="SE49" u="1"/>
        <s v="SE50" u="1"/>
        <s v="AT04" u="1"/>
        <s v="RL04" u="1"/>
        <s v="RL06" u="1"/>
        <s v="RL10" u="1"/>
        <s v="RL18" u="1"/>
        <s v="RL23" u="1"/>
        <s v="RL24" u="1"/>
        <s v="SE22" u="1"/>
        <s v="SE23" u="1"/>
        <s v="AT02" u="1"/>
        <s v="AT03" u="1"/>
        <s v="CT23" u="1"/>
        <s v="DE10" u="1"/>
        <s v="DE13" u="1"/>
        <s v="DE16" u="1"/>
        <s v="DI07" u="1"/>
        <s v="DI09" u="1"/>
        <s v="DI10" u="1"/>
        <s v="DI31" u="1"/>
        <s v="DI36" u="1"/>
        <s v="GJ06" u="1"/>
        <s v="GJ07" u="1"/>
        <s v="GM05" u="1"/>
        <s v="BS01" u="1"/>
        <s v="BS04" u="1"/>
        <s v="BS05" u="1"/>
        <s v="DI18" u="1"/>
        <s v="DI23" u="1"/>
        <s v="DI24" u="1"/>
        <s v="DI28" u="1"/>
        <s v="DI33" u="1"/>
        <s v="GF01" u="1"/>
        <s v="GF02" u="1"/>
        <s v="PE01" u="1"/>
        <s v="PE02" u="1"/>
        <s v="PE03" u="1"/>
        <s v="PE04" u="1"/>
        <s v="PE05" u="1"/>
        <s v="AT05" u="1"/>
        <s v="DE09" u="1"/>
        <s v="SE11" u="1"/>
        <s v="SE31" u="1"/>
        <s v="SE34" u="1"/>
        <s v="SE48" u="1"/>
        <s v="RL11" u="1"/>
        <s v="RL19" u="1"/>
        <s v="RL20" u="1"/>
        <s v="DI38" u="1"/>
        <s v="DI14" u="1"/>
        <s v="DI35" u="1"/>
        <s v="GM03" u="1"/>
        <s v="CT17" u="1"/>
        <s v="AC04" u="1"/>
        <s v="GF09" u="1"/>
        <s v="GF11" u="1"/>
        <s v="SE42" u="1"/>
        <s v="DE04" u="1"/>
        <s v="CT25" u="1"/>
        <s v="JC01" u="1"/>
        <s v="JC02" u="1"/>
        <s v="JC07" u="1"/>
        <s v="JC08" u="1"/>
        <s v="RL03" u="1"/>
        <s v="SE43" u="1"/>
        <s v="CT05" u="1"/>
        <s v="CT07" u="1"/>
        <s v="CT24" u="1"/>
        <s v="SE05" u="1"/>
        <s v="SE06" u="1"/>
        <s v="SE26" u="1"/>
        <s v="SE38" u="1"/>
        <s v="SE39" u="1"/>
        <s v="TR04" u="1"/>
        <s v="TR05" u="1"/>
        <s v="TR07" u="1"/>
        <s v="DE14" u="1"/>
        <s v="DE18" u="1"/>
        <s v="CT15" u="1"/>
        <s v="CT16" u="1"/>
        <s v="GJ02" u="1"/>
        <s v="GJ04" u="1"/>
        <s v="GJ13" u="1"/>
        <s v="GJ14" u="1"/>
        <s v="GJ15" u="1"/>
        <s v="GM04" u="1"/>
        <s v="SE25" u="1"/>
        <s v="SE46" u="1"/>
        <s v="AC06" u="1"/>
        <s v="AC07" u="1"/>
        <s v="BS06" u="1"/>
        <s v="BS08" u="1"/>
        <s v="BS09" u="1"/>
        <s v="DI20" u="1"/>
        <s v="GF08" u="1"/>
        <s v="DI34" u="1"/>
        <s v="DE01" u="1"/>
        <s v="DE17" u="1"/>
        <s v="DI17" u="1"/>
        <s v="GM07" u="1"/>
        <s v="GM06" u="1"/>
        <s v="CT06" u="1"/>
        <s v="Indicador" u="1"/>
      </sharedItems>
    </cacheField>
    <cacheField name="Actividad" numFmtId="0">
      <sharedItems containsNonDate="0" containsString="0" containsBlank="1"/>
    </cacheField>
    <cacheField name="Nombre Indicador" numFmtId="0">
      <sharedItems containsNonDate="0" containsString="0" containsBlank="1"/>
    </cacheField>
    <cacheField name="Formula Indicador" numFmtId="0">
      <sharedItems containsNonDate="0" containsString="0" containsBlank="1"/>
    </cacheField>
    <cacheField name="Unidad de medida" numFmtId="0">
      <sharedItems containsNonDate="0" containsString="0" containsBlank="1"/>
    </cacheField>
    <cacheField name="Meta parcial" numFmtId="0">
      <sharedItems containsNonDate="0" containsString="0" containsBlank="1"/>
    </cacheField>
    <cacheField name="Numerador" numFmtId="0">
      <sharedItems containsNonDate="0" containsString="0" containsBlank="1"/>
    </cacheField>
    <cacheField name="Denominador" numFmtId="0">
      <sharedItems containsNonDate="0" containsString="0" containsBlank="1"/>
    </cacheField>
    <cacheField name="Valor Calculado Indicador" numFmtId="0">
      <sharedItems containsNonDate="0" containsString="0" containsBlank="1"/>
    </cacheField>
    <cacheField name="Análisis Indicador" numFmtId="0">
      <sharedItems containsNonDate="0" containsString="0" containsBlank="1"/>
    </cacheField>
    <cacheField name="URL" numFmtId="0">
      <sharedItems containsNonDate="0" containsString="0" containsBlank="1"/>
    </cacheField>
    <cacheField name="Evidencia URL" numFmtId="0">
      <sharedItems containsNonDate="0" containsString="0" containsBlank="1"/>
    </cacheField>
    <cacheField name="Año" numFmtId="0">
      <sharedItems containsNonDate="0" containsString="0" containsBlank="1"/>
    </cacheField>
    <cacheField name="Tipo de elemento" numFmtId="0">
      <sharedItems containsNonDate="0" containsString="0" containsBlank="1"/>
    </cacheField>
    <cacheField name="Ruta de acces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oria Esperanza Diaz Salamanca" refreshedDate="46112.709134837962" createdVersion="8" refreshedVersion="8" minRefreshableVersion="3" recordCount="129" xr:uid="{57F2835C-0BBE-4685-9EC8-DEF9326B233A}">
  <cacheSource type="worksheet">
    <worksheetSource ref="CK4:CR133" sheet="Reporte"/>
  </cacheSource>
  <cacheFields count="8">
    <cacheField name="Respon." numFmtId="0">
      <sharedItems containsMixedTypes="1" containsNumber="1" containsInteger="1" minValue="0" maxValue="0" count="31">
        <s v="Delegatura para la Protección al Usuario - Dirección de Inspección y Vigilancia para la Protección al Usuario"/>
        <s v="Delegatura para la Protección al Usuario - Dirección de Servicio al Ciudadano y Promoción de la Participación Ciudadana"/>
        <s v="Delegatura para Entidades Territoriales y Generadores y Recaudadores y Administradores de Recursos del SGSSS - Direcciones regionales"/>
        <s v="Delegatura para Entidades Territoriales y Generadores y Recaudadores y Administradores de Recursos del SGSSS "/>
        <s v="Delegatura para Entidades Territoriales y Generadores y Recaudadores y Administradores de Recursos del SGSSS - Dirección de Inspección Vigilancia para Generadores Recaudadores y Administradores de Recursos del SGSSS"/>
        <s v="Delegatura Entidades Aseguramiento en Salud"/>
        <s v="Delegatura Prestadores de Servicios en Salud -DMEPSS"/>
        <s v="Delegatura Prestadores de Servicios en Salud "/>
        <s v="Delegatura Prestadores de Servicios en Salud -DIVPSS "/>
        <s v="Delegatura de Investigaciones Administrativas"/>
        <s v="Delegatura para Operadores Logísticos de Tecnologías en Salud y Gestores Farmacéuticos"/>
        <s v="Delegatura de Función Jurisdiccional y de Conciliación"/>
        <s v="Delegatura de Función Jurisdiccional y de Conciliación- Director de Conciliación"/>
        <s v="Dirección Jurídica - Subdirección de recursos jurídicos "/>
        <s v="Dirección Jurídica - Subdirección de defensa jurídica"/>
        <s v="Dirección Jurídica"/>
        <s v="Dirección de Innovación y Desarrollo"/>
        <s v="Dirección de Innovación y Desarrollo - Subdirección de Metodologías e Instrumentos de Supervisión"/>
        <s v="Dirección de Innovación y Desarrollo - Subdirección de Analítica"/>
        <s v="Dirección de Innovación y Desarrollo - Subdirección de Tecnologías de la Información"/>
        <s v="Oficina Asesora de Comunicaciones Estratégicas e Imagen Institucional"/>
        <s v="Oficina Asesora de Planeación"/>
        <s v="Oficina de Liquidaciones"/>
        <s v="Oficina de Control Interno"/>
        <s v="Despacho del Superintendente"/>
        <s v="Secretaria General- Dirección Administrativa"/>
        <s v="Secretaria General- Dirección de Contratación"/>
        <s v="Secretaria General- Dirección de Talento Humano"/>
        <s v="Secretaria General- Dirección Financiera"/>
        <s v="Secretaria General- Control Disciplinario Interno"/>
        <n v="0" u="1"/>
      </sharedItems>
    </cacheField>
    <cacheField name="Nombre" numFmtId="0">
      <sharedItems longText="1"/>
    </cacheField>
    <cacheField name="Fórmula" numFmtId="0">
      <sharedItems longText="1"/>
    </cacheField>
    <cacheField name="Num." numFmtId="0">
      <sharedItems containsSemiMixedTypes="0" containsString="0" containsNumber="1" minValue="0" maxValue="315358112464"/>
    </cacheField>
    <cacheField name="Denom." numFmtId="0">
      <sharedItems containsSemiMixedTypes="0" containsString="0" containsNumber="1" containsInteger="1" minValue="0" maxValue="316593914285"/>
    </cacheField>
    <cacheField name="Resultado %" numFmtId="0">
      <sharedItems containsMixedTypes="1" containsNumber="1" minValue="0" maxValue="3.5635910224438905"/>
    </cacheField>
    <cacheField name="Meta" numFmtId="0">
      <sharedItems containsMixedTypes="1" containsNumber="1" minValue="0" maxValue="2100"/>
    </cacheField>
    <cacheField name="Semáforo" numFmtId="9">
      <sharedItems containsMixedTypes="1" containsNumber="1" containsInteger="1" minValue="0" maxValue="0" count="5">
        <s v="CUMPLIO"/>
        <s v="SOBRECUMPLIO"/>
        <s v="INCUMPLIO"/>
        <s v="-"/>
        <n v="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3">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r>
    <m/>
    <x v="0"/>
    <x v="0"/>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
  <r>
    <x v="0"/>
    <s v="Porcentaje de reclamos en salud con requerimiento"/>
    <s v="(Reclamos en salud en estado abierto y vencido con requerimiento / total de reclamos en estado abiertos y vencidos en el trimestre)*100  "/>
    <n v="6"/>
    <n v="9"/>
    <n v="0.66666666666666663"/>
    <n v="1"/>
    <x v="0"/>
  </r>
  <r>
    <x v="0"/>
    <s v="Porcentaje de ejecución del programa Auditorías de Inspección y Vigilancia realizadas a los vigilados por parte de la Delegada de Protección al Usuario"/>
    <s v="(N de auditorias ejecutadas por IV al SIAU / N de auditorias programadas en el trimestre)*100"/>
    <n v="0"/>
    <n v="0"/>
    <e v="#DIV/0!"/>
    <n v="1"/>
    <x v="0"/>
  </r>
  <r>
    <x v="0"/>
    <s v="Mesas de seguimiento a reclamos en salud realizadas"/>
    <s v="Número de mesas de seguimiento a reclamos en salud realizadas en el trimestre"/>
    <n v="0"/>
    <n v="0"/>
    <e v="#DIV/0!"/>
    <n v="9"/>
    <x v="0"/>
  </r>
  <r>
    <x v="0"/>
    <s v="Porcentaje de jornadas de cierre de PQRD en salud realizadas "/>
    <s v="(Número de jornadas de cierre de PQRD ejecutadas / Número de jornadas de cierre de PQRD programadas según demanda en el trimestre)*100"/>
    <n v="0"/>
    <n v="0"/>
    <e v="#DIV/0!"/>
    <n v="1"/>
    <x v="1"/>
  </r>
  <r>
    <x v="1"/>
    <s v="Actividades desarrolladas en el ámbito de la política de servicio al ciudadano "/>
    <s v="Número total de actividades desarrolladas en el trimestre"/>
    <n v="0"/>
    <n v="0"/>
    <e v="#DIV/0!"/>
    <n v="37"/>
    <x v="0"/>
  </r>
  <r>
    <x v="1"/>
    <s v="Capacitaciones realizadas en territorios cobijados por los programas de desarrollo con enfoque territorial PDET"/>
    <s v="Número de capacitaciones realizadas en territorios cobijados por los programas de desarrollo con enfoque territorial PDET en el semestre"/>
    <n v="0"/>
    <n v="40"/>
    <n v="0"/>
    <n v="15"/>
    <x v="1"/>
  </r>
  <r>
    <x v="1"/>
    <s v="Nueva estrategia de participación ciudadana implementada"/>
    <s v="Nueva estrategia de participación ciudadana implementada en la vigencia"/>
    <n v="0"/>
    <n v="11"/>
    <n v="0"/>
    <n v="1"/>
    <x v="1"/>
  </r>
  <r>
    <x v="1"/>
    <s v="Acciones de la Estrategia de articulación interna ejecutadas"/>
    <s v="(Número de actividades de articulación realizadas en el trimestre de seguimiento / Número de actividades de articulación generadas en el trimestre)*100"/>
    <n v="0"/>
    <n v="0"/>
    <e v="#DIV/0!"/>
    <n v="1"/>
    <x v="0"/>
  </r>
  <r>
    <x v="2"/>
    <s v="Número de acciones IV en las que participan las Direcciones Regionales realizados"/>
    <s v="Número de acciones IV en las que participan las Direcciones Regionales realizados en el trimestre a generadores, recaudadores y administradores"/>
    <n v="0"/>
    <n v="0"/>
    <e v="#DIV/0!"/>
    <n v="17"/>
    <x v="1"/>
  </r>
  <r>
    <x v="2"/>
    <s v="Acciones de Inspección y Vigilancia en territorios ZOMAC y PDET "/>
    <s v="Número de Acciones de Inspección y Vigilancia en territorios ZOMAC y PDET en el trimestre"/>
    <n v="0"/>
    <n v="0"/>
    <e v="#DIV/0!"/>
    <n v="27"/>
    <x v="1"/>
  </r>
  <r>
    <x v="2"/>
    <s v="Auditorías realizadas"/>
    <s v="Número de auditorías realizadas por semestre"/>
    <n v="0"/>
    <n v="0"/>
    <e v="#DIV/0!"/>
    <n v="45"/>
    <x v="1"/>
  </r>
  <r>
    <x v="2"/>
    <s v="Acciones de Apoyo técnico a la Delegada de Operadores Logísticos, Tecnologías en Salud y Gestores Farmacéuticos_x000a_Nota: apoyadas por las Direcciones Regionales en sus territorios"/>
    <s v="Número de Acciones técnicas apoyadas por las Direcciones Regionales en el trimestre"/>
    <n v="0"/>
    <n v="0"/>
    <e v="#DIV/0!"/>
    <n v="30"/>
    <x v="0"/>
  </r>
  <r>
    <x v="2"/>
    <s v="Acciones con enfoque preventivo realizadas"/>
    <s v="Número de acciones con enfoque preventivo realizadas en el trimestre"/>
    <n v="0"/>
    <n v="0"/>
    <e v="#DIV/0!"/>
    <n v="70"/>
    <x v="1"/>
  </r>
  <r>
    <x v="2"/>
    <s v="Mesas de Inspección y Vigilancia realizadas"/>
    <s v="Mesas de Inspección y Vigilancia realizadas en el trimestre"/>
    <n v="0"/>
    <n v="0"/>
    <e v="#DIV/0!"/>
    <n v="33"/>
    <x v="0"/>
  </r>
  <r>
    <x v="3"/>
    <s v="Visitas realizadas a las Direcciones Regionales"/>
    <s v="Número de visitas realizadas en el trimestre"/>
    <n v="0"/>
    <n v="0"/>
    <e v="#DIV/0!"/>
    <n v="37"/>
    <x v="1"/>
  </r>
  <r>
    <x v="2"/>
    <s v="Seguimiento a Redes de Controladores "/>
    <s v="Número de seguimiento a Redes de Controladores en el trimestre "/>
    <n v="0"/>
    <n v="1"/>
    <n v="0"/>
    <n v="50"/>
    <x v="2"/>
  </r>
  <r>
    <x v="4"/>
    <s v="Mesas de Inspección y Vigilancia a Generadores Recaudadores y Administradores de Recursos del SGSSS realizadas"/>
    <s v="Mesas de Inspección y Vigilancia a Generadores Recaudadores y Administradores de Recursos del SGSSS realizadas en el trimestre"/>
    <n v="0"/>
    <n v="0"/>
    <e v="#DIV/0!"/>
    <n v="12"/>
    <x v="1"/>
  </r>
  <r>
    <x v="2"/>
    <s v=" Acciones en territorio"/>
    <s v="Número de Acciones  en territorio Ejecutadas en el trimestre."/>
    <n v="0"/>
    <n v="0"/>
    <e v="#DIV/0!"/>
    <n v="11"/>
    <x v="1"/>
  </r>
  <r>
    <x v="5"/>
    <s v="Mesas realizadas en territorio"/>
    <s v="Mesas de IV realizadas en el trimestre"/>
    <n v="0"/>
    <n v="0"/>
    <e v="#DIV/0!"/>
    <n v="46"/>
    <x v="2"/>
  </r>
  <r>
    <x v="5"/>
    <s v="Auditorias realizadas a las entidades de aseguramiento en salud y otras entidades de aseguramiento"/>
    <s v="Número de auditorias realizadas"/>
    <n v="0"/>
    <n v="0"/>
    <e v="#DIV/0!"/>
    <n v="44"/>
    <x v="0"/>
  </r>
  <r>
    <x v="5"/>
    <s v="Estudios emitidos de viabilidad o recomendación al Superintendente en 140 días o menos, a partir de la completitud de la información radicada por la entidad solicitante"/>
    <s v="(Cantidad de trámites con estudio de viabilidad o recomendación gestionados en 140 días o menos / Total de trámites gestionados en el periodo)*100"/>
    <n v="0"/>
    <n v="0"/>
    <e v="#DIV/0!"/>
    <n v="0.9"/>
    <x v="2"/>
  </r>
  <r>
    <x v="5"/>
    <s v="Fases implementadas para el cumplimiento de las disposiciones de la Resolución 1632 de 2025 "/>
    <s v="Número de fases implementadas"/>
    <n v="0"/>
    <n v="0"/>
    <e v="#DIV/0!"/>
    <n v="4"/>
    <x v="0"/>
  </r>
  <r>
    <x v="5"/>
    <s v="Revisión del cumplimiento de las metodologías bajo la resolución 412 de 2015"/>
    <s v="Numero de evaluaciones de las notas técnicas de reservas técnicas de la EPS y PVS realizadas en el periodo"/>
    <n v="0"/>
    <n v="0"/>
    <e v="#DIV/0!"/>
    <n v="58"/>
    <x v="0"/>
  </r>
  <r>
    <x v="5"/>
    <s v="Seguimientos y monitoreos a entidades en medida de vigilancia realizados"/>
    <s v="Número de seguimientos en campo a las entidades en medida especial "/>
    <n v="0"/>
    <n v="0"/>
    <e v="#DIV/0!"/>
    <n v="25"/>
    <x v="0"/>
  </r>
  <r>
    <x v="5"/>
    <s v="Porcentaje de avance en la actualización de la información de las fichas productos de los seguimiento"/>
    <s v="Fichas técnicas con información actualizadas / Número de entidades en medida*100"/>
    <n v="1"/>
    <n v="1"/>
    <n v="1"/>
    <n v="0.95"/>
    <x v="0"/>
  </r>
  <r>
    <x v="6"/>
    <s v="Porcentaje de cumplimiento de seguimientos en campo a ESE bajo medida"/>
    <s v="(Numero de seguimientos en campo realizados a los Prestadores de Servicios de Salud (PSS) bajo acción o medida especial / Total de seguimientos programados a ESE bajo medida)*100"/>
    <n v="0"/>
    <n v="0"/>
    <e v="#DIV/0!"/>
    <n v="1"/>
    <x v="1"/>
  </r>
  <r>
    <x v="6"/>
    <s v="Porcentaje de acciones de monitoreo y verificación realizadas a agentes interventores, contralores, gerentes y revisores fiscales de los PSS con medida especial"/>
    <s v="(Número de acciones de monitoreo y verificación realizadas a los agentes interventores, contralores, gerentes y revisores fiscales de los Prestadores de Servicios en Salud - PSS con medida adoptada  / Número de acciones de monitoreo y verificación programadas a los agentes interventores, contralores, gerentes y revisores fiscales de los Prestadores de Servicios en Salud - PSS con medida adoptada)"/>
    <n v="0"/>
    <n v="0"/>
    <e v="#DIV/0!"/>
    <n v="1"/>
    <x v="1"/>
  </r>
  <r>
    <x v="6"/>
    <s v="Porcentaje de solicitudes tramitadas para la promoción de acuerdos de reestructuración de pasivos"/>
    <s v="(Número de solicitudes de acuerdos de restructuración de pasivos evaluados en el periodo / Número de acuerdos de restructuración de pasivos solicitados con vencimiento del término)*100"/>
    <n v="0"/>
    <n v="0"/>
    <e v="#DIV/0!"/>
    <n v="1"/>
    <x v="0"/>
  </r>
  <r>
    <x v="6"/>
    <s v="Porcentaje de acciones de seguimiento a promotores de acuerdos de reestructuración de pasivos y gestión de la Junta de Vigilancia durante la celebración del acuerdo y ejecución de este"/>
    <s v="(Número de acciones de seguimiento a la gestión de promotores de acuerdos de reestructuración de pasivos y Junta de Vigilancia realizadas / Número de acciones de seguimiento a la gestión de promotores de acuerdos de reestructuración de pasivos y Junta de Vigilancia programadas )*100"/>
    <n v="0"/>
    <n v="0"/>
    <e v="#DIV/0!"/>
    <n v="1"/>
    <x v="1"/>
  </r>
  <r>
    <x v="7"/>
    <s v="Porcentaje de eventos de difusión, socialización y capacitación realizados en relación con las acciones y medidas especiales adoptadas a los Prestadores de Servicios de Salud-PSS de la Superintendencia Nacional de Salud "/>
    <s v="(Número de Eventos de difusión, socialización y capacitación realizados / Número de Eventos de difusión, socialización y capacitación programados)*100"/>
    <n v="0"/>
    <n v="0"/>
    <e v="#DIV/0!"/>
    <n v="1"/>
    <x v="0"/>
  </r>
  <r>
    <x v="8"/>
    <s v="Porcentaje de acciones de vigilancia implementadas frente a las alertas financieras identificadas en las ESE relacionadas con el reporte del insumo para la contribución ante la Supersalud"/>
    <s v="(Número de acciones implementadas en el marco del plan de abordaje inmediato para las ESE / No de acciones identificadas que han generado alertas relacionadas con su situación financiera)*100"/>
    <n v="0"/>
    <n v="0"/>
    <e v="#DIV/0!"/>
    <n v="1"/>
    <x v="0"/>
  </r>
  <r>
    <x v="8"/>
    <s v="Porcentaje de ESE con seguimiento a los recursos asignados para la implementación de los equipos básicos en Salud "/>
    <s v="(Número de ESE con seguimientos efectuados / Numero de ESE priorizadas para seguimiento) * 100"/>
    <n v="0"/>
    <n v="0"/>
    <e v="#DIV/0!"/>
    <n v="1"/>
    <x v="0"/>
  </r>
  <r>
    <x v="8"/>
    <s v="Porcentaje de seguimiento ejecutado sobre los Programas de Mejoramiento Institucional (PMI)"/>
    <s v="(Número de seguimientos adelantados a los PMI / Numero de PMI reportados para seguimiento)*100"/>
    <n v="0"/>
    <n v="0"/>
    <e v="#DIV/0!"/>
    <n v="1"/>
    <x v="0"/>
  </r>
  <r>
    <x v="8"/>
    <s v="Porcentaje de solicitudes gestionadas de los vigilados relacionados con reformas estatutarias"/>
    <s v="(Número de solicitudes de reformas estatutarias gestionadas / Número de solicitudes de reformas estatutarias recibidas para trámite en la vigencia)*100"/>
    <n v="0"/>
    <n v="0"/>
    <e v="#DIV/0!"/>
    <n v="1"/>
    <x v="0"/>
  </r>
  <r>
    <x v="8"/>
    <s v="Porcentaje de recursos de apelación por evaluación de gerentes y evaluación no satisfactoria por no presentación del plan de gestión"/>
    <s v="(Número de recursos de apelación por evaluación de gerentes y evaluación no satisfactoria por no presentación del plan de gestión, gestionadas en los tiempos establecidos / Número de recursos de apelación por evaluación de gerentes y evaluación no satisfactoria por no presentación del plan de gestión recibidas)*100"/>
    <n v="0"/>
    <n v="0"/>
    <e v="#DIV/0!"/>
    <n v="1"/>
    <x v="2"/>
  </r>
  <r>
    <x v="8"/>
    <s v="Porcentaje de planes de mejoramiento evaluados"/>
    <s v="(Número de planes de mejoramiento evaluados / Número de Planes de mejoramiento recibidos para PSS)*100"/>
    <n v="0"/>
    <n v="0"/>
    <e v="#DIV/0!"/>
    <n v="1"/>
    <x v="1"/>
  </r>
  <r>
    <x v="8"/>
    <s v="Porcentaje de acciones de Inspección y Vigilancia para monitoreo de los riesgos"/>
    <s v="Numero de acciones de Inspección y Vigilancia ejecutadas para monitoreo de los riesgos / Número de acciones de Inspección y Vigilancia programadas para monitoreo de los riesgos"/>
    <n v="0"/>
    <n v="0"/>
    <e v="#DIV/0!"/>
    <n v="1"/>
    <x v="1"/>
  </r>
  <r>
    <x v="8"/>
    <s v="Orientaciones Técnicas ejecutadas a los PSS"/>
    <s v="Número de orientaciones técnicas realizadas a los PSS"/>
    <n v="0"/>
    <n v="0"/>
    <e v="#DIV/0!"/>
    <n v="30"/>
    <x v="0"/>
  </r>
  <r>
    <x v="8"/>
    <s v="Medidas cautelares impuestas a los prestadores de servicios de salud a los que se les realizaron auditorías"/>
    <s v="Medidas cautelares impuestas a prestadores auditados"/>
    <n v="0"/>
    <n v="0"/>
    <e v="#DIV/0!"/>
    <n v="1"/>
    <x v="1"/>
  </r>
  <r>
    <x v="8"/>
    <s v="Porcentaje de ejecución del Programa de Auditorías a los Prestadores de Servicios en Salud (PSS)"/>
    <s v="Número de auditorías ejecutadas a PSS / Número total de auditorías programadas a PSS en la vigencia*100"/>
    <n v="0"/>
    <n v="0"/>
    <e v="#DIV/0!"/>
    <n v="1"/>
    <x v="1"/>
  </r>
  <r>
    <x v="9"/>
    <s v="Procesos con aplicación del procedimiento administrativo sancionatorio tramitados"/>
    <s v="Número de actos administrativos expedidos en procesos con aplicación del procedimiento administrativo sancionatorio tramitados."/>
    <n v="0"/>
    <n v="0"/>
    <e v="#DIV/0!"/>
    <n v="1430"/>
    <x v="0"/>
  </r>
  <r>
    <x v="9"/>
    <s v="Insumos radicados en el año inmediatamente anterior tramitados en la etapa de iniciación y / o improcedencia "/>
    <s v="Número de actuaciones realizadas en la etapa de apertura en el período actual"/>
    <n v="0"/>
    <n v="0"/>
    <e v="#DIV/0!"/>
    <n v="300"/>
    <x v="0"/>
  </r>
  <r>
    <x v="9"/>
    <s v="Expedientes con acto de iniciación soportados en insumos radicados en el año inmediatamente anterior tramitados en la etapa de Pruebas y / o Alegatos _x000a_"/>
    <s v="Número de procesos administrativos con resoluciones de pruebas y / o alegatos expedidas en el período actual"/>
    <n v="0"/>
    <n v="0"/>
    <e v="#DIV/0!"/>
    <n v="270"/>
    <x v="0"/>
  </r>
  <r>
    <x v="9"/>
    <s v="Expedientes con acto de Pruebas y / o Alegatos soportados en insumos radicados en el año inmediatamente anterior con decisión de primera instancia "/>
    <s v="Número de resoluciones decisorias proferidas en el periodo actual"/>
    <n v="0"/>
    <n v="0"/>
    <e v="#DIV/0!"/>
    <n v="162"/>
    <x v="2"/>
  </r>
  <r>
    <x v="9"/>
    <s v="Capacitaciones a externos en territorio en el marco del fortalecimiento al vigilado "/>
    <s v="Número de capacitaciones realizadas a externos sobre el proceso administrativo sancionatorio"/>
    <n v="0"/>
    <n v="0"/>
    <e v="#DIV/0!"/>
    <n v="14"/>
    <x v="2"/>
  </r>
  <r>
    <x v="9"/>
    <s v="Capacitaciones internas sobre el cumplimiento de los ANS en la SNS."/>
    <s v="Numero de Capacitaciones a las áreas que realizan traslados para investigaciones administrativas a la DIA en cuanto a cumplimiento de los ANS."/>
    <n v="0"/>
    <n v="0"/>
    <e v="#DIV/0!"/>
    <n v="2"/>
    <x v="2"/>
  </r>
  <r>
    <x v="10"/>
    <s v="Porcentaje de solicitudes de información y / reclamos en salud finalizados por falta de oportunidad en la entrega o entrega incompleta de tecnologías en salud tramitados a los grupos de valor o interés de la SNS presentados a la DOLTS-GF"/>
    <s v="(Sumatoria del número de solicitudes de información y / reclamos en salud finalizados por falta de oportunidad en la entrega o entrega incompleta de tecnologías en salud en el trimestre / Número de solicitudes de información y / reclamos en salud interpuestos por los grupos de valor o interés por falta de oportunidad en la entrega o entrega incompleta de tecnologías en salud)*100"/>
    <n v="0"/>
    <n v="0"/>
    <e v="#DIV/0!"/>
    <n v="0.7"/>
    <x v="2"/>
  </r>
  <r>
    <x v="10"/>
    <s v="Servicio de auditoría y visitas inspectivas realizadas"/>
    <s v="Número de auditoría y visitas inspectivas realizadas a los OLTS y/o GF"/>
    <n v="0"/>
    <n v="0"/>
    <e v="#DIV/0!"/>
    <n v="65"/>
    <x v="0"/>
  </r>
  <r>
    <x v="10"/>
    <s v="Servicio de asistencia técnica realizadas"/>
    <s v="Número de asistencias técnicas realizadas"/>
    <n v="0"/>
    <n v="0"/>
    <e v="#DIV/0!"/>
    <n v="52"/>
    <x v="0"/>
  </r>
  <r>
    <x v="11"/>
    <s v="Porcentaje de Audiencias realizadas de Conciliación de la función de conciliación "/>
    <s v="Número de audiencias de conciliación realizadas en el trimestre / Total de solicitudes de conciliación a petición de parte admitidas"/>
    <n v="0"/>
    <n v="0"/>
    <e v="#DIV/0!"/>
    <n v="1"/>
    <x v="0"/>
  </r>
  <r>
    <x v="12"/>
    <s v="Porcentaje de acuerdos de conciliación con seguimiento que sean exigibles "/>
    <s v="Número de acuerdos conciliatorios con seguimientos realizados / Número de acuerdos conciliatorios suscritos que sean exigibles "/>
    <n v="1429"/>
    <n v="401"/>
    <n v="3.5635910224438905"/>
    <n v="1"/>
    <x v="0"/>
  </r>
  <r>
    <x v="12"/>
    <s v="Pre- jornadas de conciliación ejecutadas "/>
    <s v="Número de pre- jornadas de conciliación ejecutadas"/>
    <n v="440"/>
    <n v="441"/>
    <n v="0.99773242630385484"/>
    <n v="18"/>
    <x v="2"/>
  </r>
  <r>
    <x v="11"/>
    <s v="Jornadas de la función de conciliación realizadas con informes de resultados "/>
    <s v="Número de jornadas de la función de conciliación con informes de resultados "/>
    <n v="724231179"/>
    <n v="0"/>
    <e v="#DIV/0!"/>
    <n v="18"/>
    <x v="2"/>
  </r>
  <r>
    <x v="11"/>
    <s v="Porcentaje de demandas gestionadas en el semestre "/>
    <s v="(Número de demandas gestionadas en el semestre / Totalidad de las demandas radicadas en igual período)*100"/>
    <n v="0"/>
    <n v="0"/>
    <e v="#DIV/0!"/>
    <n v="1"/>
    <x v="2"/>
  </r>
  <r>
    <x v="13"/>
    <s v="Porcentaje de actos administrativos entregados para firma, numeración y su posterior notificación, que resuelven los recursos y solicitudes de revocatoria directa que se presenten dentro de los procesos de única instancia "/>
    <s v="(Número de proyectos de actos administrativos entregados para firma del Superintendente Nacional de Salud, que resuelven recursos y solicitudes de única instancia, que vencen dentro del periodo a reportar / No solicitudes de única instancia con vencimiento dentro del periodo a reportar) x 100"/>
    <n v="0"/>
    <n v="0"/>
    <e v="#DIV/0!"/>
    <n v="0"/>
    <x v="3"/>
  </r>
  <r>
    <x v="13"/>
    <s v="Porcentaje de actos administrativos entregados  para firma, numeración y su posterior notificación oportuna, que resuelven los recursos de apelación, queja y solicitudes de revocatoria directa que se presentaron dentro de los procesos sancionatorios en segunda instancia"/>
    <s v="(Número de recursos entregados para la firma del Superintendente Nacional de Salud resolviendo solicitudes de segunda instancia que se vencen dentro del periodo a reportar / No solicitudes de segunda instancia con vencimiento dentro del periodo a reportar) x 100"/>
    <n v="14"/>
    <n v="14"/>
    <n v="1"/>
    <n v="1"/>
    <x v="0"/>
  </r>
  <r>
    <x v="14"/>
    <s v="Porcentaje de insumos aportados al proyecto según sea requerido"/>
    <s v="(Número de insumos aportados / total de insumos requeridos en el semestre)*100"/>
    <n v="14"/>
    <n v="14"/>
    <n v="1"/>
    <n v="1"/>
    <x v="0"/>
  </r>
  <r>
    <x v="14"/>
    <s v="Porcentaje de acciones contencioso administrativas y ordinarias tramitadas dentro de los términos de ley"/>
    <s v="(Número de acciones contencioso administrativas y ordinarias tramitadas dentro de los términos de ley en el trimestre / Total de acciones contencioso administrativas y ordinarias recibidas para trámite en el trimestre)*100"/>
    <n v="0"/>
    <n v="0"/>
    <e v="#DIV/0!"/>
    <n v="1"/>
    <x v="0"/>
  </r>
  <r>
    <x v="14"/>
    <s v="Porcentaje solicitudes de conciliaciones que cumplan requisitos de ley para ser presentadas al Comité de Conciliación"/>
    <s v="(Número de solicitudes de conciliaciones que cumplan los requisitos de ley para ser presentadas ante el Comité de conciliación, en un término de 15 días hábiles siguientes / Número total de solicitudes de conciliaciones recibidas que cumplen con los requisitos de ley durante el periodo de trimestre)*100"/>
    <n v="630"/>
    <n v="630"/>
    <n v="1"/>
    <n v="1"/>
    <x v="0"/>
  </r>
  <r>
    <x v="14"/>
    <s v="Cumplimiento de planes de políticas de prevención de daño antijurídico"/>
    <s v="Cantidad de actividades ejecutadas en el periodo"/>
    <n v="0"/>
    <n v="150"/>
    <n v="0"/>
    <n v="5"/>
    <x v="1"/>
  </r>
  <r>
    <x v="15"/>
    <s v="Porcentaje de acciones cumplidas para el diseño del sistema integral de seguimiento a sentencias"/>
    <s v="Número de acciones realizadas para el diseño del sistema integral / Total de acciones programadas para el diseño del sistema integral de seguimiento a sentencias en el semestre)*100 "/>
    <n v="0"/>
    <n v="0"/>
    <e v="#DIV/0!"/>
    <n v="1"/>
    <x v="0"/>
  </r>
  <r>
    <x v="15"/>
    <s v="Actividades ejecutadas en la implementación y sostenibilidad de la política de gestión y desempeño de Mejora Normativa"/>
    <s v="Número de actividades ejecutadas en la implementación y sostenibilidad de la política de gestión y desempeño de Mejora Normativa"/>
    <n v="0"/>
    <n v="0"/>
    <e v="#DIV/0!"/>
    <n v="17"/>
    <x v="0"/>
  </r>
  <r>
    <x v="15"/>
    <s v="Boletín Jurídico publicado en la página web de la Entidad"/>
    <s v="Número de boletines publicados"/>
    <n v="0"/>
    <n v="0"/>
    <e v="#DIV/0!"/>
    <n v="4"/>
    <x v="0"/>
  </r>
  <r>
    <x v="15"/>
    <s v="Porcentaje de conceptos, solicitudes y derechos de petición tramitados "/>
    <s v="(Número de conceptos, derechos de petición y solicitudes tramitados en el semestre o periodo / Número de conceptos, solicitudes y derechos de petición con fecha de vencimiento en el período)*100 "/>
    <n v="0"/>
    <n v="0"/>
    <e v="#DIV/0!"/>
    <n v="1"/>
    <x v="0"/>
  </r>
  <r>
    <x v="14"/>
    <s v="Actividades ejecutadas en el cronograma de implementación y sostenibilidad de la política de gestión y desempeño de Defensa Jurídica"/>
    <s v="Número de actividades ejecutadas en el cronograma de implementación y sostenibilidad de la política de gestión y desempeño de Defensa Jurídica"/>
    <n v="3"/>
    <n v="3"/>
    <n v="1"/>
    <n v="10"/>
    <x v="2"/>
  </r>
  <r>
    <x v="16"/>
    <s v="Acciones para la implementación y evaluación de los lineamientos del Sistema de Gestión del Conocimiento y la Innovación de la SNS"/>
    <s v="Número de acciones para la implementación y evaluación de los lineamientos del Sistema de Gestión del Conocimiento y la Innovación de la SNS"/>
    <n v="0"/>
    <n v="0"/>
    <e v="#DIV/0!"/>
    <n v="16"/>
    <x v="2"/>
  </r>
  <r>
    <x v="17"/>
    <s v="Porcentaje de avance del sistema de alertas tempranas"/>
    <s v="(Número total de hitos de desarrollados del Sistema de Alerta Tempranas/Número total de hitos programados para el diseño del Sistema de Alertas Tempranas)*100"/>
    <n v="0.98099999999999998"/>
    <n v="1"/>
    <n v="0.98099999999999998"/>
    <s v="(10%)_x000a_5"/>
    <x v="2"/>
  </r>
  <r>
    <x v="17"/>
    <s v="Herramientas diseñadas (metodologías y/o instrumentos y/o lineamientos)"/>
    <s v="Número de herramientas (metodologías y/o instrumentos y/o lineamientos) diseñadas por modelo supervisión"/>
    <n v="71"/>
    <n v="73"/>
    <n v="0.9726027397260274"/>
    <n v="4"/>
    <x v="0"/>
  </r>
  <r>
    <x v="17"/>
    <s v="Socializaciones realizadas a nivel central y regional sobre  políticas, instrumentos, guías, metodologías y lineamientos"/>
    <s v="Número de socializaciones realizadas de las políticas, instrumentos, guías, metodologías y lineamientos"/>
    <n v="78459265382"/>
    <n v="84527452102"/>
    <n v="0.92821046217414116"/>
    <n v="11"/>
    <x v="1"/>
  </r>
  <r>
    <x v="17"/>
    <s v="Informes de seguimiento elaborados sobre las solicitudes realizadas para el diseño de políticas, instrumentos, guías, metodologías y lineamientos"/>
    <s v="Número de informes de seguimiento sobre las solicitudes realizadas para el diseño de políticas, instrumentos, guías, metodologías y lineamientos"/>
    <n v="68"/>
    <n v="77"/>
    <n v="0.88311688311688308"/>
    <n v="2"/>
    <x v="1"/>
  </r>
  <r>
    <x v="18"/>
    <s v="Porcentaje de ejecución de procesos/procedimientos del Programa de Gobernanza SNS"/>
    <s v="(Número de actividades ejecutadas/Número de actividades programadas en el Programa de Gobernanza de datos para semestre)*100"/>
    <n v="0"/>
    <n v="0"/>
    <e v="#DIV/0!"/>
    <n v="1"/>
    <x v="1"/>
  </r>
  <r>
    <x v="18"/>
    <s v="Porcentaje de ejecución de procesos y procedimientos del Programa de inteligencia de negocios y analítica (Programa centro de excelencia de BI&amp;A)"/>
    <s v="(Número de actividades ejecutadas/Número de actividades programadas en el Programa de inteligencia de negocios y analítica datos para semestre)*100"/>
    <n v="0"/>
    <n v="0"/>
    <e v="#DIV/0!"/>
    <n v="1"/>
    <x v="0"/>
  </r>
  <r>
    <x v="18"/>
    <s v="Acciones ejecutadas para la implementación de la Política de Gestión de la Información Estadística en la SNS y Certificación de Operaciones Estadísticas"/>
    <s v="Número total de acciones ejecutados para la Gestión de la Información Estadística"/>
    <n v="0"/>
    <n v="0"/>
    <e v="#DIV/0!"/>
    <n v="16"/>
    <x v="1"/>
  </r>
  <r>
    <x v="19"/>
    <s v="Avance en el cumplimiento del Plan Estratégico de Tecnologías de la Información y las Comunicaciones PETI"/>
    <s v="Número de acciones ejecutadas para actualización e implementación del Plan Estratégico de Tecnologías de la información -PETI"/>
    <n v="0"/>
    <n v="0"/>
    <e v="#DIV/0!"/>
    <n v="46"/>
    <x v="0"/>
  </r>
  <r>
    <x v="19"/>
    <s v="Avance en el cumplimiento del Plan de Seguridad y Privacidad de la Información y Seguridad Digital"/>
    <s v="Número de actividades cumplidas del plan de seguridad y privacidad de la Información de la STI"/>
    <n v="0"/>
    <n v="0"/>
    <e v="#DIV/0!"/>
    <n v="40"/>
    <x v="0"/>
  </r>
  <r>
    <x v="19"/>
    <s v="Avance cumplimiento del Plan de Tratamiento de Riesgos de Seguridad y Privacidad de la Información"/>
    <s v="Numero de actividades cumplidas del plan de Tratamientos de Riesgos de seguridad y privacidad de la Información de la STI"/>
    <n v="0"/>
    <n v="0"/>
    <e v="#DIV/0!"/>
    <n v="14"/>
    <x v="0"/>
  </r>
  <r>
    <x v="20"/>
    <s v="Audiencia Pública de Rendición de Cuentas realizada"/>
    <s v="Audiencia Pública de Rendición de Cuentas realizada"/>
    <n v="0"/>
    <n v="0"/>
    <e v="#DIV/0!"/>
    <n v="1"/>
    <x v="0"/>
  </r>
  <r>
    <x v="20"/>
    <s v="Actividades comunicativas internas realizadas"/>
    <s v="(Número de actividades comunicativas internas realizadas / Número de actividades comunicativas programadas en el trimestre)*100"/>
    <n v="50"/>
    <n v="0"/>
    <e v="#DIV/0!"/>
    <n v="1"/>
    <x v="2"/>
  </r>
  <r>
    <x v="20"/>
    <s v="Alcance promedio de visualización por publicación"/>
    <s v="Número total de personas que visualizaron las publicaciones / total de usuarios que siguen las cuentas oficiales de la Supersalud en el trimestre"/>
    <n v="10"/>
    <n v="12"/>
    <n v="0.83333333333333337"/>
    <n v="0.6"/>
    <x v="2"/>
  </r>
  <r>
    <x v="20"/>
    <s v="Productos de comunicación difundidos"/>
    <s v="Campañas de comunicación en redes sociales y medios de comunicación realizadas/"/>
    <n v="8"/>
    <n v="8"/>
    <n v="1"/>
    <n v="0.6"/>
    <x v="0"/>
  </r>
  <r>
    <x v="21"/>
    <s v="Mapa de riesgos de Integridad implementado en la SNS"/>
    <s v="Mapa de riesgos de Integridad implementado en todos los procesos de la SNS"/>
    <n v="19"/>
    <n v="19"/>
    <n v="1"/>
    <n v="1"/>
    <x v="0"/>
  </r>
  <r>
    <x v="21"/>
    <s v="Porcentaje de avance en diseño e implementación de la estrategia de Racionalización de tramites de la SNS"/>
    <s v="(numero de acciones de la Estrategia de Racionalización de Tramites ejecutados / numero de acciones de la Estrategia de Racionalización de Tramites programados)*100"/>
    <n v="1"/>
    <n v="0"/>
    <e v="#DIV/0!"/>
    <n v="1"/>
    <x v="0"/>
  </r>
  <r>
    <x v="21"/>
    <s v="Cierre de acciones de mejoramiento represadas"/>
    <s v="Número de acciones de mejoramiento represadas cerradas"/>
    <n v="1"/>
    <n v="1"/>
    <n v="1"/>
    <n v="45"/>
    <x v="0"/>
  </r>
  <r>
    <x v="21"/>
    <s v="Implementación de Herramienta tecnológica para administración del SIG y la Planeación Estratégica"/>
    <s v="Número de Herramientas tecnológicas implementadas "/>
    <n v="1"/>
    <n v="1"/>
    <n v="1"/>
    <n v="1"/>
    <x v="0"/>
  </r>
  <r>
    <x v="21"/>
    <s v="Porcentaje de cumplimiento de los planes institucionales "/>
    <s v="(Número de indicadores con cumplimiento de meta en el trimestre de seguimiento / Número de indicadores susceptibles de medición en el trimestre de seguimiento)*100"/>
    <n v="100"/>
    <n v="100"/>
    <n v="1"/>
    <n v="0.9"/>
    <x v="0"/>
  </r>
  <r>
    <x v="21"/>
    <s v="Porcentaje de cierre de brechas FURAG "/>
    <s v="(Número de brechas FURAG cerradas / Total brechas FURAG detectadas)*100"/>
    <n v="40"/>
    <n v="40"/>
    <n v="1"/>
    <n v="0.9"/>
    <x v="0"/>
  </r>
  <r>
    <x v="21"/>
    <s v="Porcentaje de cumplimiento del PTEP"/>
    <s v="(Número de actividades ejecutadas PTEP / Total actividades programadas en el trimestre en el PTEP)*100"/>
    <n v="10"/>
    <n v="10"/>
    <n v="1"/>
    <n v="0.95"/>
    <x v="0"/>
  </r>
  <r>
    <x v="21"/>
    <s v="Porcentaje de cumplimiento ejecución de los recursos de inversión "/>
    <s v="(Total acumulado de recursos de inversión obligados / Total recursos de inversión apropiados para la vigencia)*100"/>
    <n v="4"/>
    <n v="4"/>
    <n v="1"/>
    <n v="0.9"/>
    <x v="0"/>
  </r>
  <r>
    <x v="21"/>
    <s v="Indice de Transparencia - ITA. "/>
    <s v="Resultado ITA medido por la Procuraduria General de la Nación "/>
    <n v="0"/>
    <n v="0"/>
    <e v="#DIV/0!"/>
    <n v="100"/>
    <x v="0"/>
  </r>
  <r>
    <x v="22"/>
    <s v="Visitas de seguimiento de las liquidaciones Ordenadas por la Superintendencia Nacional de Salud "/>
    <s v="Número de visitas generadas por la adopción, seguimiento y monitoreo a vigilados en proceso de liquidación Ordenada por la SNS en el trimestre"/>
    <n v="6"/>
    <n v="6"/>
    <n v="1"/>
    <n v="4"/>
    <x v="0"/>
  </r>
  <r>
    <x v="22"/>
    <s v="Documentos radicados efectivos de salida en la herramienta Superargo de los procesos de respuesta a los usuarios o entidades del SGSSS y traslados a órganos de control "/>
    <s v="Número de Documentos radicados efectivos de salida en la herramienta Superargo de los procesos de respuesta a los usuarios o entidades del SGSSS y traslados a órganos de control "/>
    <n v="0"/>
    <n v="0"/>
    <e v="#DIV/0!"/>
    <n v="2100"/>
    <x v="2"/>
  </r>
  <r>
    <x v="22"/>
    <s v="Visitas de seguimiento de las liquidaciones No Ordenadas por la Superintendencia Nacional de Salud "/>
    <s v="Número de visitas generadas por la adopción, seguimiento y monitoreo a vigilados en proceso de liquidación NO ordenada por la superintendencia de salud en el trimestre"/>
    <n v="0"/>
    <n v="0"/>
    <e v="#DIV/0!"/>
    <n v="13"/>
    <x v="2"/>
  </r>
  <r>
    <x v="23"/>
    <s v="Número de comunicados enfocados en la prevención divulgados"/>
    <s v="Número de comunicados enfocados en la prevención divulgados"/>
    <n v="0"/>
    <n v="0"/>
    <e v="#DIV/0!"/>
    <n v="4"/>
    <x v="0"/>
  </r>
  <r>
    <x v="23"/>
    <s v="Seguimientos de ley y acompañamientos realizados al Programa Anual de Auditorías y Seguimientos"/>
    <s v="Número de seguimientos de ley y acompañamientos realizados al Programa Anual de Auditorías y Seguimientos"/>
    <n v="0"/>
    <n v="0"/>
    <e v="#DIV/0!"/>
    <n v="58"/>
    <x v="0"/>
  </r>
  <r>
    <x v="24"/>
    <s v="Modelo de liderazgo implementado"/>
    <s v="Número de actividades ejecutadas del plan de trabajo elaborado en el marco del modelo de liderazgo / Número de actividades programadas en el plan de trabajo elaborado en el marco del modelo de liderazgo "/>
    <n v="0"/>
    <n v="0"/>
    <e v="#DIV/0!"/>
    <n v="1"/>
    <x v="2"/>
  </r>
  <r>
    <x v="25"/>
    <s v="Porcentaje de avance en el Plan de trabajo para la intervención de sedes regionales existentes"/>
    <s v="(número de acciones ejecutadas para la intervención de sedes regionales existentes / total acciones programadas en el plan de trabajo del semestre)*100%"/>
    <n v="0"/>
    <n v="0"/>
    <e v="#DIV/0!"/>
    <n v="1"/>
    <x v="0"/>
  </r>
  <r>
    <x v="25"/>
    <s v="_x0009__x000a_Socializaciones o sensibilizaciones realizadas a los funcionarios o contratistas que tengan bienes asignados de la entidad"/>
    <s v="Número de socializaciones o sensibilizaciones  realizadas"/>
    <n v="0"/>
    <n v="0"/>
    <e v="#DIV/0!"/>
    <n v="8"/>
    <x v="0"/>
  </r>
  <r>
    <x v="25"/>
    <s v="Porcentaje acumulado de avance en la ejecución del cronograma del subsistema del Sistema de Gestión Ambiental-SGA"/>
    <s v="Número de actividades ejecutadas del subsistema Gestión Ambiental-SGA / Número de actividades programadas del cronograma del Sistema de Gestión Ambiental - SGA"/>
    <n v="0"/>
    <n v="0"/>
    <e v="#DIV/0!"/>
    <n v="1"/>
    <x v="2"/>
  </r>
  <r>
    <x v="25"/>
    <s v="Total inventarios documentales unificados y articulados con el gestor documental de la entidad"/>
    <s v="Número total inventarios documentales unificados y articulados con el gestor documental de la entidad"/>
    <n v="0"/>
    <n v="0"/>
    <e v="#DIV/0!"/>
    <n v="1"/>
    <x v="0"/>
  </r>
  <r>
    <x v="25"/>
    <s v="Nivel de madurez de acuerdo con la matriz de cumplimiento del Modelo de Gestión documental y administración de archivos- MGDA"/>
    <s v="Total de los productos cumplidos del Modelo de Gestión documental y administración de archivos en los dos componentes / Total productos del Modelo de Gestión documental y administración de archivos requeridos en los 3 componentes programados"/>
    <n v="0"/>
    <n v="0"/>
    <e v="#DIV/0!"/>
    <n v="1"/>
    <x v="0"/>
  </r>
  <r>
    <x v="19"/>
    <s v="Total de herramientas aplicables en la SNS (Escáneres, repositorios, etc.)"/>
    <s v="(total de actividades ejecutadas del plan de trabajo/total de actividades programadas dentro del plan de trabajo &quot;Evaluación de herramientas tecnológicas aplicables)*100"/>
    <n v="0"/>
    <n v="0"/>
    <e v="#DIV/0!"/>
    <n v="1"/>
    <x v="0"/>
  </r>
  <r>
    <x v="19"/>
    <s v="Porcentaje de avance en la elaboración de la propuesta de arquitectura tecnológica"/>
    <s v="(total de actividades ejecutadas del plan de trabajo / total de actividades programadas dentro del plan de trabajo &quot;Arquitectura tecnológica)*100"/>
    <n v="0"/>
    <n v="32"/>
    <n v="0"/>
    <n v="1"/>
    <x v="2"/>
  </r>
  <r>
    <x v="25"/>
    <s v="Porcentaje de avance en la validación de funcionalidades"/>
    <s v="(total de actividades ejecutadas del plan de trabajo / total de actividades programadas en el trimestre dentro del plan de trabajo validación de usuarios clave)*100"/>
    <n v="0"/>
    <n v="0"/>
    <e v="#DIV/0!"/>
    <n v="1"/>
    <x v="0"/>
  </r>
  <r>
    <x v="19"/>
    <s v="Porcentaje de avance en el diseño de la estrategia de interoperabilidad"/>
    <s v="(total de actividades ejecutadas del plan de trabajo / total de actividades programadas para el diseño de la estrategia de interoperabilidad)*100"/>
    <n v="0"/>
    <n v="0"/>
    <e v="#DIV/0!"/>
    <n v="1"/>
    <x v="0"/>
  </r>
  <r>
    <x v="19"/>
    <s v="Porcentaje de avance en la socialización de avances tecnológicos con áreas estratégicas"/>
    <s v="(total de actividades realizadas / total de actividades para realizar la socialización de avances tecnológicos programadas para el diseño de la estrategia de interoperabilidad)*100"/>
    <n v="0"/>
    <n v="0"/>
    <e v="#DIV/0!"/>
    <n v="1"/>
    <x v="0"/>
  </r>
  <r>
    <x v="25"/>
    <s v="Elaborar e implementar, de acuerdo con el cronograma de trabajo, el plan de_x000a_preservación digital a largo plazo"/>
    <s v="(total de actividades ejecutadas en el plan de preservación digital a largo plazo / total de actividades programadas en el plan de preservación digital a largo plazo)*100"/>
    <n v="60"/>
    <n v="60"/>
    <n v="1"/>
    <n v="1"/>
    <x v="0"/>
  </r>
  <r>
    <x v="19"/>
    <s v="Porcentaje de avance en la definición de indicadores de seguimiento para transformación digital"/>
    <s v="(total de actividades realizadas / total de actividades programados dentro del plan de trabajo para definición de indicadores de seguimiento para transformación digital)*100"/>
    <n v="16"/>
    <n v="16"/>
    <n v="1"/>
    <n v="1"/>
    <x v="0"/>
  </r>
  <r>
    <x v="26"/>
    <s v="Actividades ejecutadas para el seguimiento al Plan Anual de Adquisiciones (PAA)"/>
    <s v="Número actividades ejecutadas para el seguimiento al Plan Anual de Adquisiciones (PAA)"/>
    <n v="0"/>
    <n v="0"/>
    <e v="#DIV/0!"/>
    <n v="16"/>
    <x v="0"/>
  </r>
  <r>
    <x v="26"/>
    <s v="Porcentaje de Contratos suscritos en término de acuerdo con el Manual de Contratación"/>
    <s v="(Número de contratos tramitados dentro del término estándar establecido según la modalidad de contratos / Número de radicados recibidos por la Dirección de Contratación con el cumplimiento de requisitos para publicación en plataformas de contratación, en el trimestre)*100"/>
    <n v="0"/>
    <n v="0"/>
    <e v="#DIV/0!"/>
    <n v="1"/>
    <x v="0"/>
  </r>
  <r>
    <x v="27"/>
    <s v="_x000a_Cumplimiento de las actividades establecida en el cronograma del PETH, relacionadas con la estrategia de Enfoque de Género, Diversidad e Inclusión"/>
    <s v="Número de actividades ejecutadas"/>
    <n v="0"/>
    <n v="0"/>
    <e v="#DIV/0!"/>
    <n v="6"/>
    <x v="1"/>
  </r>
  <r>
    <x v="27"/>
    <s v="Cumplimiento del Plan Estratégico de Talento Humano "/>
    <s v="Número de actividades ejecutadas del Plan Estratégico de Talento Humano"/>
    <n v="0"/>
    <n v="11"/>
    <n v="0"/>
    <n v="58"/>
    <x v="2"/>
  </r>
  <r>
    <x v="27"/>
    <s v="Cumplimiento del Plan de intervención de clima organizacional"/>
    <s v="Número de actividades ejecutadas del Plan de intervención Clima organizacional"/>
    <n v="51"/>
    <n v="52"/>
    <n v="0.98076923076923073"/>
    <n v="17"/>
    <x v="2"/>
  </r>
  <r>
    <x v="27"/>
    <s v="Cumplimiento del Plan Institucional de Capacitación"/>
    <s v="Número de actividades ejecutadas del Plan Institucional de Capacitación"/>
    <n v="8"/>
    <n v="8"/>
    <n v="1"/>
    <n v="56"/>
    <x v="0"/>
  </r>
  <r>
    <x v="27"/>
    <s v="Cumplimiento del Plan de bienestar social y estímulos "/>
    <s v="Número de actividades ejecutadas del Plan de Bienestar Social e Incentivos"/>
    <n v="63"/>
    <n v="63"/>
    <n v="1"/>
    <n v="127"/>
    <x v="0"/>
  </r>
  <r>
    <x v="27"/>
    <s v="Cumplimiento del Plan anual de Seguridad y Salud en el Trabajo"/>
    <s v="Número de actividades ejecutadas en el Plan anual de Seguridad y Salud en el Trabajo"/>
    <n v="0"/>
    <n v="0"/>
    <e v="#DIV/0!"/>
    <n v="60"/>
    <x v="0"/>
  </r>
  <r>
    <x v="27"/>
    <s v="Cumplimiento del componente de integridad del Programa de Transparencia y Ética pública"/>
    <s v="Número de actividades ejecutadas en el componente de integridad del Programa de Transparencia y Ética Pública"/>
    <n v="0"/>
    <n v="0"/>
    <e v="#DIV/0!"/>
    <n v="19"/>
    <x v="0"/>
  </r>
  <r>
    <x v="27"/>
    <s v="Cumplimiento de Acuerdos Sindicales"/>
    <s v="Número de informes de compromisos de acuerdos sindicales cumplidos"/>
    <n v="0"/>
    <n v="0"/>
    <e v="#DIV/0!"/>
    <n v="4"/>
    <x v="0"/>
  </r>
  <r>
    <x v="28"/>
    <s v="Estados Financieros Certificados y publicados en Web de la SNS"/>
    <s v="Número de Estados Financieros Certificados y publicados en Web de la SNS"/>
    <n v="0"/>
    <n v="0"/>
    <e v="#DIV/0!"/>
    <n v="4"/>
    <x v="0"/>
  </r>
  <r>
    <x v="28"/>
    <s v="Actas formalizadas del CTSC"/>
    <s v="Número de Actas formalizadas del CTSC"/>
    <n v="0"/>
    <n v="0"/>
    <e v="#DIV/0!"/>
    <n v="2"/>
    <x v="1"/>
  </r>
  <r>
    <x v="28"/>
    <s v="Actividades ejecutadas del cronograma de actividades para la implementación y sostenibilidad de la política Gestión Presupuestal y Eficiencia del Gasto Público"/>
    <s v="Número de actividades ejecutadas para la implementación y sostenibilidad de la política Gestión Presupuestal y Eficiencia del Gasto Público en el trimestre"/>
    <n v="0"/>
    <n v="0"/>
    <e v="#DIV/0!"/>
    <n v="14"/>
    <x v="2"/>
  </r>
  <r>
    <x v="28"/>
    <s v="Porcentaje de Ejecución presupuestal "/>
    <s v="(Total compromisos / Total Apropiación)*100"/>
    <n v="0"/>
    <n v="0"/>
    <e v="#DIV/0!"/>
    <n v="0.9"/>
    <x v="2"/>
  </r>
  <r>
    <x v="28"/>
    <s v="Oportunidad en la gestión de pagos"/>
    <s v="(Número de cuentas gestionadas en termino igual o menor a 5 días / Número de cuentas recibidas para pago en el mes)*100"/>
    <n v="0"/>
    <n v="0"/>
    <e v="#DIV/0!"/>
    <n v="1"/>
    <x v="2"/>
  </r>
  <r>
    <x v="28"/>
    <s v="Porcentaje de deudores con acciones de cobro realizadas"/>
    <s v="(Número acumulado de deudores con acciones de cobro realizadas con corte al periodo de seguimiento /  Número total de deudores competencia del Grupo de Cobro Persuasivo y Jurisdicción Coactiva con corte al cierre de la vigencia anterior)*100"/>
    <n v="0"/>
    <n v="0"/>
    <e v="#DIV/0!"/>
    <n v="1"/>
    <x v="0"/>
  </r>
  <r>
    <x v="28"/>
    <s v="Porcentaje de conciliación de cartera y diferencias reciprocas de SNS con Entidades sin proceso concursal "/>
    <s v="(Total de Entidades conciliadas / Total Entidades priorizadas de la cartera y diferencias reciprocas reportadas al cierre del año inmediatamente anterior)*100"/>
    <n v="0"/>
    <n v="0"/>
    <e v="#DIV/0!"/>
    <n v="1"/>
    <x v="0"/>
  </r>
  <r>
    <x v="28"/>
    <s v="Porcentaje de recaudo de cartera del veinte porciento del valor cartera cobrable al cierre de la vigencia anterior"/>
    <s v="(Valor recaudado de cartera en el trimestre / Veinte porciento del total de la cartera clasificada como cobrable con corte al cierre de la vigencia anterior) *100"/>
    <n v="315358112464"/>
    <n v="316593914285"/>
    <n v="0.99609657114290728"/>
    <n v="1"/>
    <x v="1"/>
  </r>
  <r>
    <x v="29"/>
    <s v="Capacitaciones, Autocapacitaciones y Charlas de Sensibilización y preservación del orden interno en materia disciplinaria realizadas"/>
    <s v="Número de Capacitaciones, Autocapacitaciones y Charlas de Sensibilización y de preservación del orden interno realizadas, sobre acciones preventivas disciplinarias y normatividad vigente realizadas en el trimestre"/>
    <n v="0"/>
    <n v="0"/>
    <e v="#DIV/0!"/>
    <n v="10"/>
    <x v="0"/>
  </r>
  <r>
    <x v="29"/>
    <s v="Porcentaje de asuntos Número Radicado Control Disciplinario sobre los cuales se adopte decisión oportuna en la Oficina de Control Disciplinario Interno en etapa de instrucción"/>
    <s v="(Número de asuntos (NRCD) con decisión adoptada en el período / Número total de asuntos (NRCD) recibidos) * 100"/>
    <n v="0"/>
    <n v="0"/>
    <e v="#DIV/0!"/>
    <n v="1"/>
    <x v="0"/>
  </r>
  <r>
    <x v="29"/>
    <s v="Porcentaje de decisiones de fondo adoptadas en etapa de instrucción en la Oficina de Control Disciplinario Interno"/>
    <s v="(Número de decisiones de fondo adoptadas en etapa de instrucción en el período / Número de procesos priorizados en etapa de instrucción en el trimestre)*100"/>
    <n v="0"/>
    <n v="0"/>
    <e v="#DIV/0!"/>
    <n v="1"/>
    <x v="0"/>
  </r>
  <r>
    <x v="29"/>
    <s v="Decisiones de fondo adoptadas en etapa de juzgamiento en la Oficina de Control Disciplinario Interno"/>
    <s v="Número de decisiones de fondo adoptadas en el semestre"/>
    <n v="22676335912"/>
    <n v="26161920186"/>
    <n v="0.86676879031741572"/>
    <n v="7"/>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857A00-81A2-481A-AD85-23DAE49A0E3E}"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J2:AK4" firstHeaderRow="1" firstDataRow="2" firstDataCol="1"/>
  <pivotFields count="17">
    <pivotField showAll="0"/>
    <pivotField axis="axisCol" showAll="0" sortType="ascending">
      <items count="15">
        <item m="1" x="1"/>
        <item m="1" x="2"/>
        <item m="1" x="3"/>
        <item m="1" x="4"/>
        <item m="1" x="5"/>
        <item m="1" x="6"/>
        <item m="1" x="7"/>
        <item m="1" x="8"/>
        <item m="1" x="9"/>
        <item m="1" x="10"/>
        <item m="1" x="11"/>
        <item m="1" x="12"/>
        <item h="1" m="1" x="13"/>
        <item h="1" x="0"/>
        <item t="default"/>
      </items>
    </pivotField>
    <pivotField axis="axisRow" showAll="0">
      <items count="132">
        <item m="1" x="81"/>
        <item m="1" x="7"/>
        <item m="1" x="116"/>
        <item m="1" x="117"/>
        <item m="1" x="38"/>
        <item m="1" x="39"/>
        <item m="1" x="29"/>
        <item m="1" x="67"/>
        <item m="1" x="3"/>
        <item m="1" x="21"/>
        <item m="1" x="12"/>
        <item m="1" x="52"/>
        <item m="1" x="53"/>
        <item m="1" x="54"/>
        <item m="1" x="118"/>
        <item m="1" x="119"/>
        <item m="1" x="120"/>
        <item m="1" x="13"/>
        <item m="1" x="93"/>
        <item m="1" x="94"/>
        <item m="1" x="106"/>
        <item m="1" x="107"/>
        <item m="1" x="80"/>
        <item m="1" x="22"/>
        <item m="1" x="40"/>
        <item m="1" x="95"/>
        <item m="1" x="86"/>
        <item m="1" x="14"/>
        <item m="1" x="8"/>
        <item m="1" x="9"/>
        <item m="1" x="10"/>
        <item m="1" x="85"/>
        <item m="1" x="68"/>
        <item m="1" x="41"/>
        <item m="1" x="42"/>
        <item m="1" x="104"/>
        <item m="1" x="43"/>
        <item m="1" x="105"/>
        <item m="1" x="44"/>
        <item m="1" x="45"/>
        <item m="1" x="46"/>
        <item m="1" x="77"/>
        <item m="1" x="55"/>
        <item m="1" x="121"/>
        <item m="1" x="56"/>
        <item m="1" x="57"/>
        <item m="1" x="58"/>
        <item m="1" x="47"/>
        <item m="1" x="59"/>
        <item m="1" x="78"/>
        <item m="1" x="48"/>
        <item m="1" x="76"/>
        <item m="1" x="60"/>
        <item m="1" x="61"/>
        <item m="1" x="11"/>
        <item m="1" x="2"/>
        <item m="1" x="122"/>
        <item m="1" x="82"/>
        <item m="1" x="83"/>
        <item m="1" x="108"/>
        <item m="1" x="109"/>
        <item m="1" x="4"/>
        <item m="1" x="49"/>
        <item m="1" x="50"/>
        <item m="1" x="5"/>
        <item m="1" x="1"/>
        <item m="1" x="110"/>
        <item m="1" x="111"/>
        <item m="1" x="112"/>
        <item m="1" x="6"/>
        <item m="1" x="79"/>
        <item m="1" x="113"/>
        <item m="1" x="51"/>
        <item m="1" x="87"/>
        <item m="1" x="88"/>
        <item m="1" x="17"/>
        <item m="1" x="18"/>
        <item m="1" x="19"/>
        <item m="1" x="20"/>
        <item m="1" x="89"/>
        <item m="1" x="90"/>
        <item m="1" x="62"/>
        <item m="1" x="63"/>
        <item m="1" x="64"/>
        <item m="1" x="65"/>
        <item m="1" x="66"/>
        <item m="1" x="91"/>
        <item m="1" x="30"/>
        <item m="1" x="31"/>
        <item m="1" x="32"/>
        <item m="1" x="73"/>
        <item m="1" x="33"/>
        <item m="1" x="74"/>
        <item m="1" x="75"/>
        <item m="1" x="34"/>
        <item m="1" x="35"/>
        <item m="1" x="96"/>
        <item m="1" x="97"/>
        <item m="1" x="69"/>
        <item m="1" x="36"/>
        <item m="1" x="37"/>
        <item m="1" x="114"/>
        <item m="1" x="98"/>
        <item m="1" x="23"/>
        <item m="1" x="24"/>
        <item m="1" x="70"/>
        <item m="1" x="25"/>
        <item m="1" x="71"/>
        <item m="1" x="15"/>
        <item m="1" x="99"/>
        <item m="1" x="100"/>
        <item m="1" x="84"/>
        <item m="1" x="92"/>
        <item m="1" x="115"/>
        <item m="1" x="26"/>
        <item m="1" x="72"/>
        <item m="1" x="27"/>
        <item m="1" x="28"/>
        <item m="1" x="101"/>
        <item m="1" x="102"/>
        <item m="1" x="16"/>
        <item m="1" x="103"/>
        <item x="0"/>
        <item m="1" x="123"/>
        <item m="1" x="125"/>
        <item m="1" x="126"/>
        <item m="1" x="124"/>
        <item m="1" x="127"/>
        <item m="1" x="129"/>
        <item m="1" x="128"/>
        <item m="1" x="130"/>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2"/>
  </rowFields>
  <rowItems count="1">
    <i t="grand">
      <x/>
    </i>
  </rowItems>
  <colFields count="1">
    <field x="1"/>
  </colFields>
  <colItems count="1">
    <i t="grand">
      <x/>
    </i>
  </colItems>
  <dataFields count="1">
    <dataField name="Suma de Denominador" fld="9" baseField="0" baseItem="0"/>
  </dataFields>
  <formats count="36">
    <format dxfId="56">
      <pivotArea type="all" dataOnly="0" outline="0" fieldPosition="0"/>
    </format>
    <format dxfId="55">
      <pivotArea outline="0" collapsedLevelsAreSubtotals="1" fieldPosition="0"/>
    </format>
    <format dxfId="54">
      <pivotArea type="origin" dataOnly="0" labelOnly="1" outline="0" fieldPosition="0"/>
    </format>
    <format dxfId="53">
      <pivotArea field="1" type="button" dataOnly="0" labelOnly="1" outline="0" axis="axisCol" fieldPosition="0"/>
    </format>
    <format dxfId="52">
      <pivotArea type="topRight" dataOnly="0" labelOnly="1" outline="0" fieldPosition="0"/>
    </format>
    <format dxfId="51">
      <pivotArea field="2" type="button" dataOnly="0" labelOnly="1" outline="0" axis="axisRow" fieldPosition="0"/>
    </format>
    <format dxfId="50">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9">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8">
      <pivotArea dataOnly="0" labelOnly="1" fieldPosition="0">
        <references count="1">
          <reference field="2" count="23">
            <x v="100"/>
            <x v="101"/>
            <x v="102"/>
            <x v="103"/>
            <x v="104"/>
            <x v="105"/>
            <x v="106"/>
            <x v="107"/>
            <x v="108"/>
            <x v="109"/>
            <x v="110"/>
            <x v="111"/>
            <x v="112"/>
            <x v="113"/>
            <x v="114"/>
            <x v="115"/>
            <x v="116"/>
            <x v="117"/>
            <x v="118"/>
            <x v="119"/>
            <x v="120"/>
            <x v="121"/>
            <x v="122"/>
          </reference>
        </references>
      </pivotArea>
    </format>
    <format dxfId="47">
      <pivotArea dataOnly="0" labelOnly="1" grandRow="1" outline="0" fieldPosition="0"/>
    </format>
    <format dxfId="46">
      <pivotArea dataOnly="0" labelOnly="1" fieldPosition="0">
        <references count="1">
          <reference field="1" count="0"/>
        </references>
      </pivotArea>
    </format>
    <format dxfId="45">
      <pivotArea dataOnly="0" labelOnly="1" grandCol="1" outline="0" fieldPosition="0"/>
    </format>
    <format dxfId="44">
      <pivotArea type="all" dataOnly="0" outline="0" fieldPosition="0"/>
    </format>
    <format dxfId="43">
      <pivotArea outline="0" collapsedLevelsAreSubtotals="1" fieldPosition="0"/>
    </format>
    <format dxfId="42">
      <pivotArea type="origin" dataOnly="0" labelOnly="1" outline="0" fieldPosition="0"/>
    </format>
    <format dxfId="41">
      <pivotArea field="1" type="button" dataOnly="0" labelOnly="1" outline="0" axis="axisCol" fieldPosition="0"/>
    </format>
    <format dxfId="40">
      <pivotArea type="topRight" dataOnly="0" labelOnly="1" outline="0" fieldPosition="0"/>
    </format>
    <format dxfId="39">
      <pivotArea field="2" type="button" dataOnly="0" labelOnly="1" outline="0" axis="axisRow" fieldPosition="0"/>
    </format>
    <format dxfId="38">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7">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6">
      <pivotArea dataOnly="0" labelOnly="1" fieldPosition="0">
        <references count="1">
          <reference field="2" count="27">
            <x v="100"/>
            <x v="101"/>
            <x v="102"/>
            <x v="103"/>
            <x v="104"/>
            <x v="105"/>
            <x v="106"/>
            <x v="107"/>
            <x v="108"/>
            <x v="109"/>
            <x v="110"/>
            <x v="111"/>
            <x v="112"/>
            <x v="113"/>
            <x v="114"/>
            <x v="115"/>
            <x v="116"/>
            <x v="117"/>
            <x v="118"/>
            <x v="119"/>
            <x v="120"/>
            <x v="121"/>
            <x v="123"/>
            <x v="124"/>
            <x v="125"/>
            <x v="126"/>
            <x v="127"/>
          </reference>
        </references>
      </pivotArea>
    </format>
    <format dxfId="35">
      <pivotArea dataOnly="0" labelOnly="1" grandRow="1" outline="0" fieldPosition="0"/>
    </format>
    <format dxfId="34">
      <pivotArea dataOnly="0" labelOnly="1" fieldPosition="0">
        <references count="1">
          <reference field="1" count="0"/>
        </references>
      </pivotArea>
    </format>
    <format dxfId="33">
      <pivotArea dataOnly="0" labelOnly="1" grandCol="1" outline="0" fieldPosition="0"/>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1" type="button" dataOnly="0" labelOnly="1" outline="0" axis="axisCol" fieldPosition="0"/>
    </format>
    <format dxfId="28">
      <pivotArea type="topRight" dataOnly="0" labelOnly="1" outline="0" fieldPosition="0"/>
    </format>
    <format dxfId="27">
      <pivotArea field="2" type="button" dataOnly="0" labelOnly="1" outline="0" axis="axisRow" fieldPosition="0"/>
    </format>
    <format dxfId="26">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5">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4">
      <pivotArea dataOnly="0" labelOnly="1" fieldPosition="0">
        <references count="1">
          <reference field="2" count="27">
            <x v="100"/>
            <x v="101"/>
            <x v="102"/>
            <x v="103"/>
            <x v="104"/>
            <x v="105"/>
            <x v="106"/>
            <x v="107"/>
            <x v="108"/>
            <x v="109"/>
            <x v="110"/>
            <x v="111"/>
            <x v="112"/>
            <x v="113"/>
            <x v="114"/>
            <x v="115"/>
            <x v="116"/>
            <x v="117"/>
            <x v="118"/>
            <x v="119"/>
            <x v="120"/>
            <x v="121"/>
            <x v="123"/>
            <x v="124"/>
            <x v="125"/>
            <x v="126"/>
            <x v="127"/>
          </reference>
        </references>
      </pivotArea>
    </format>
    <format dxfId="23">
      <pivotArea dataOnly="0" labelOnly="1" grandRow="1" outline="0" fieldPosition="0"/>
    </format>
    <format dxfId="22">
      <pivotArea dataOnly="0" labelOnly="1" fieldPosition="0">
        <references count="1">
          <reference field="1" count="0"/>
        </references>
      </pivotArea>
    </format>
    <format dxfId="2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1F33C51-B36B-4472-8967-3ACF7DFD1B5C}"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2:U4" firstHeaderRow="1" firstDataRow="2" firstDataCol="1"/>
  <pivotFields count="17">
    <pivotField showAll="0"/>
    <pivotField axis="axisCol" showAll="0" sortType="ascending">
      <items count="15">
        <item m="1" x="1"/>
        <item m="1" x="2"/>
        <item m="1" x="3"/>
        <item m="1" x="4"/>
        <item m="1" x="5"/>
        <item m="1" x="6"/>
        <item m="1" x="7"/>
        <item m="1" x="8"/>
        <item m="1" x="9"/>
        <item m="1" x="10"/>
        <item m="1" x="11"/>
        <item m="1" x="12"/>
        <item m="1" x="13"/>
        <item x="0"/>
        <item t="default"/>
      </items>
    </pivotField>
    <pivotField axis="axisRow" showAll="0">
      <items count="132">
        <item m="1" x="81"/>
        <item m="1" x="7"/>
        <item m="1" x="116"/>
        <item m="1" x="117"/>
        <item m="1" x="38"/>
        <item m="1" x="39"/>
        <item m="1" x="29"/>
        <item m="1" x="67"/>
        <item m="1" x="3"/>
        <item m="1" x="21"/>
        <item m="1" x="12"/>
        <item m="1" x="52"/>
        <item m="1" x="53"/>
        <item m="1" x="54"/>
        <item m="1" x="118"/>
        <item m="1" x="119"/>
        <item m="1" x="120"/>
        <item m="1" x="13"/>
        <item m="1" x="93"/>
        <item m="1" x="94"/>
        <item m="1" x="106"/>
        <item m="1" x="107"/>
        <item m="1" x="80"/>
        <item m="1" x="22"/>
        <item m="1" x="40"/>
        <item m="1" x="95"/>
        <item m="1" x="86"/>
        <item m="1" x="14"/>
        <item m="1" x="8"/>
        <item m="1" x="9"/>
        <item m="1" x="10"/>
        <item m="1" x="85"/>
        <item m="1" x="68"/>
        <item m="1" x="41"/>
        <item m="1" x="42"/>
        <item m="1" x="104"/>
        <item m="1" x="43"/>
        <item m="1" x="105"/>
        <item m="1" x="44"/>
        <item m="1" x="45"/>
        <item m="1" x="46"/>
        <item m="1" x="77"/>
        <item m="1" x="55"/>
        <item m="1" x="121"/>
        <item m="1" x="56"/>
        <item m="1" x="57"/>
        <item m="1" x="58"/>
        <item m="1" x="47"/>
        <item m="1" x="59"/>
        <item m="1" x="78"/>
        <item m="1" x="48"/>
        <item m="1" x="76"/>
        <item m="1" x="60"/>
        <item m="1" x="61"/>
        <item m="1" x="11"/>
        <item m="1" x="2"/>
        <item m="1" x="122"/>
        <item m="1" x="82"/>
        <item m="1" x="83"/>
        <item m="1" x="108"/>
        <item m="1" x="109"/>
        <item m="1" x="4"/>
        <item m="1" x="49"/>
        <item m="1" x="50"/>
        <item m="1" x="5"/>
        <item m="1" x="1"/>
        <item m="1" x="110"/>
        <item m="1" x="111"/>
        <item m="1" x="112"/>
        <item m="1" x="6"/>
        <item m="1" x="79"/>
        <item m="1" x="113"/>
        <item m="1" x="51"/>
        <item m="1" x="87"/>
        <item m="1" x="88"/>
        <item m="1" x="17"/>
        <item m="1" x="18"/>
        <item m="1" x="19"/>
        <item m="1" x="20"/>
        <item m="1" x="89"/>
        <item m="1" x="90"/>
        <item m="1" x="62"/>
        <item m="1" x="63"/>
        <item m="1" x="64"/>
        <item m="1" x="65"/>
        <item m="1" x="66"/>
        <item m="1" x="91"/>
        <item m="1" x="30"/>
        <item m="1" x="31"/>
        <item m="1" x="32"/>
        <item m="1" x="73"/>
        <item m="1" x="33"/>
        <item m="1" x="74"/>
        <item m="1" x="75"/>
        <item m="1" x="34"/>
        <item m="1" x="35"/>
        <item m="1" x="96"/>
        <item m="1" x="97"/>
        <item m="1" x="69"/>
        <item m="1" x="36"/>
        <item m="1" x="37"/>
        <item m="1" x="114"/>
        <item m="1" x="98"/>
        <item m="1" x="23"/>
        <item m="1" x="24"/>
        <item m="1" x="70"/>
        <item m="1" x="25"/>
        <item m="1" x="71"/>
        <item m="1" x="15"/>
        <item m="1" x="99"/>
        <item m="1" x="100"/>
        <item m="1" x="84"/>
        <item m="1" x="92"/>
        <item m="1" x="115"/>
        <item m="1" x="26"/>
        <item m="1" x="72"/>
        <item m="1" x="27"/>
        <item m="1" x="28"/>
        <item m="1" x="101"/>
        <item m="1" x="102"/>
        <item m="1" x="16"/>
        <item m="1" x="103"/>
        <item h="1" x="0"/>
        <item m="1" x="123"/>
        <item m="1" x="125"/>
        <item m="1" x="126"/>
        <item m="1" x="124"/>
        <item m="1" x="127"/>
        <item m="1" x="129"/>
        <item m="1" x="128"/>
        <item h="1" m="1" x="130"/>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2"/>
  </rowFields>
  <rowItems count="1">
    <i t="grand">
      <x/>
    </i>
  </rowItems>
  <colFields count="1">
    <field x="1"/>
  </colFields>
  <colItems count="1">
    <i t="grand">
      <x/>
    </i>
  </colItems>
  <dataFields count="1">
    <dataField name="Suma de Numerador" fld="8" baseField="0" baseItem="0"/>
  </dataFields>
  <formats count="36">
    <format dxfId="92">
      <pivotArea type="all" dataOnly="0" outline="0" fieldPosition="0"/>
    </format>
    <format dxfId="91">
      <pivotArea outline="0" collapsedLevelsAreSubtotals="1" fieldPosition="0"/>
    </format>
    <format dxfId="90">
      <pivotArea type="origin" dataOnly="0" labelOnly="1" outline="0" fieldPosition="0"/>
    </format>
    <format dxfId="89">
      <pivotArea field="1" type="button" dataOnly="0" labelOnly="1" outline="0" axis="axisCol" fieldPosition="0"/>
    </format>
    <format dxfId="88">
      <pivotArea type="topRight" dataOnly="0" labelOnly="1" outline="0" fieldPosition="0"/>
    </format>
    <format dxfId="87">
      <pivotArea field="2" type="button" dataOnly="0" labelOnly="1" outline="0" axis="axisRow" fieldPosition="0"/>
    </format>
    <format dxfId="86">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5">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4">
      <pivotArea dataOnly="0" labelOnly="1" fieldPosition="0">
        <references count="1">
          <reference field="2" count="23">
            <x v="100"/>
            <x v="101"/>
            <x v="102"/>
            <x v="103"/>
            <x v="104"/>
            <x v="105"/>
            <x v="106"/>
            <x v="107"/>
            <x v="108"/>
            <x v="109"/>
            <x v="110"/>
            <x v="111"/>
            <x v="112"/>
            <x v="113"/>
            <x v="114"/>
            <x v="115"/>
            <x v="116"/>
            <x v="117"/>
            <x v="118"/>
            <x v="119"/>
            <x v="120"/>
            <x v="121"/>
            <x v="122"/>
          </reference>
        </references>
      </pivotArea>
    </format>
    <format dxfId="83">
      <pivotArea dataOnly="0" labelOnly="1" grandRow="1" outline="0" fieldPosition="0"/>
    </format>
    <format dxfId="82">
      <pivotArea dataOnly="0" labelOnly="1" fieldPosition="0">
        <references count="1">
          <reference field="1" count="0"/>
        </references>
      </pivotArea>
    </format>
    <format dxfId="81">
      <pivotArea dataOnly="0" labelOnly="1" grandCol="1" outline="0" fieldPosition="0"/>
    </format>
    <format dxfId="80">
      <pivotArea type="all" dataOnly="0" outline="0" fieldPosition="0"/>
    </format>
    <format dxfId="79">
      <pivotArea outline="0" collapsedLevelsAreSubtotals="1" fieldPosition="0"/>
    </format>
    <format dxfId="78">
      <pivotArea type="origin" dataOnly="0" labelOnly="1" outline="0" fieldPosition="0"/>
    </format>
    <format dxfId="77">
      <pivotArea field="1" type="button" dataOnly="0" labelOnly="1" outline="0" axis="axisCol" fieldPosition="0"/>
    </format>
    <format dxfId="76">
      <pivotArea type="topRight" dataOnly="0" labelOnly="1" outline="0" fieldPosition="0"/>
    </format>
    <format dxfId="75">
      <pivotArea field="2" type="button" dataOnly="0" labelOnly="1" outline="0" axis="axisRow" fieldPosition="0"/>
    </format>
    <format dxfId="74">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3">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2">
      <pivotArea dataOnly="0" labelOnly="1" fieldPosition="0">
        <references count="1">
          <reference field="2" count="27">
            <x v="100"/>
            <x v="101"/>
            <x v="102"/>
            <x v="103"/>
            <x v="104"/>
            <x v="105"/>
            <x v="106"/>
            <x v="107"/>
            <x v="108"/>
            <x v="109"/>
            <x v="110"/>
            <x v="111"/>
            <x v="112"/>
            <x v="113"/>
            <x v="114"/>
            <x v="115"/>
            <x v="116"/>
            <x v="117"/>
            <x v="118"/>
            <x v="119"/>
            <x v="120"/>
            <x v="121"/>
            <x v="123"/>
            <x v="124"/>
            <x v="125"/>
            <x v="126"/>
            <x v="127"/>
          </reference>
        </references>
      </pivotArea>
    </format>
    <format dxfId="71">
      <pivotArea dataOnly="0" labelOnly="1" grandRow="1" outline="0" fieldPosition="0"/>
    </format>
    <format dxfId="70">
      <pivotArea dataOnly="0" labelOnly="1" fieldPosition="0">
        <references count="1">
          <reference field="1" count="0"/>
        </references>
      </pivotArea>
    </format>
    <format dxfId="69">
      <pivotArea dataOnly="0" labelOnly="1" grandCol="1" outline="0" fieldPosition="0"/>
    </format>
    <format dxfId="68">
      <pivotArea type="all" dataOnly="0" outline="0" fieldPosition="0"/>
    </format>
    <format dxfId="67">
      <pivotArea outline="0" collapsedLevelsAreSubtotals="1" fieldPosition="0"/>
    </format>
    <format dxfId="66">
      <pivotArea type="origin" dataOnly="0" labelOnly="1" outline="0" fieldPosition="0"/>
    </format>
    <format dxfId="65">
      <pivotArea field="1" type="button" dataOnly="0" labelOnly="1" outline="0" axis="axisCol" fieldPosition="0"/>
    </format>
    <format dxfId="64">
      <pivotArea type="topRight" dataOnly="0" labelOnly="1" outline="0" fieldPosition="0"/>
    </format>
    <format dxfId="63">
      <pivotArea field="2" type="button" dataOnly="0" labelOnly="1" outline="0" axis="axisRow" fieldPosition="0"/>
    </format>
    <format dxfId="62">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1">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0">
      <pivotArea dataOnly="0" labelOnly="1" fieldPosition="0">
        <references count="1">
          <reference field="2" count="27">
            <x v="100"/>
            <x v="101"/>
            <x v="102"/>
            <x v="103"/>
            <x v="104"/>
            <x v="105"/>
            <x v="106"/>
            <x v="107"/>
            <x v="108"/>
            <x v="109"/>
            <x v="110"/>
            <x v="111"/>
            <x v="112"/>
            <x v="113"/>
            <x v="114"/>
            <x v="115"/>
            <x v="116"/>
            <x v="117"/>
            <x v="118"/>
            <x v="119"/>
            <x v="120"/>
            <x v="121"/>
            <x v="123"/>
            <x v="124"/>
            <x v="125"/>
            <x v="126"/>
            <x v="127"/>
          </reference>
        </references>
      </pivotArea>
    </format>
    <format dxfId="59">
      <pivotArea dataOnly="0" labelOnly="1" grandRow="1" outline="0" fieldPosition="0"/>
    </format>
    <format dxfId="58">
      <pivotArea dataOnly="0" labelOnly="1" fieldPosition="0">
        <references count="1">
          <reference field="1" count="0"/>
        </references>
      </pivotArea>
    </format>
    <format dxfId="5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C89F28D-9A25-4119-94AD-193DA19AE347}"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DB3:DG35" firstHeaderRow="1" firstDataRow="2" firstDataCol="1"/>
  <pivotFields count="8">
    <pivotField axis="axisRow" showAll="0">
      <items count="32">
        <item x="9"/>
        <item x="5"/>
        <item x="3"/>
        <item x="10"/>
        <item x="16"/>
        <item x="15"/>
        <item x="21"/>
        <item x="23"/>
        <item x="22"/>
        <item m="1" x="30"/>
        <item x="0"/>
        <item x="1"/>
        <item x="2"/>
        <item x="4"/>
        <item x="6"/>
        <item x="7"/>
        <item x="8"/>
        <item x="11"/>
        <item x="12"/>
        <item x="13"/>
        <item x="14"/>
        <item x="17"/>
        <item x="18"/>
        <item x="19"/>
        <item x="20"/>
        <item x="24"/>
        <item x="25"/>
        <item x="26"/>
        <item x="27"/>
        <item x="28"/>
        <item x="29"/>
        <item t="default"/>
      </items>
    </pivotField>
    <pivotField showAll="0"/>
    <pivotField showAll="0"/>
    <pivotField showAll="0"/>
    <pivotField showAll="0"/>
    <pivotField showAll="0"/>
    <pivotField showAll="0"/>
    <pivotField axis="axisCol" dataField="1" showAll="0">
      <items count="6">
        <item m="1" x="4"/>
        <item x="0"/>
        <item x="2"/>
        <item x="1"/>
        <item x="3"/>
        <item t="default"/>
      </items>
    </pivotField>
  </pivotFields>
  <rowFields count="1">
    <field x="0"/>
  </rowFields>
  <rowItems count="31">
    <i>
      <x/>
    </i>
    <i>
      <x v="1"/>
    </i>
    <i>
      <x v="2"/>
    </i>
    <i>
      <x v="3"/>
    </i>
    <i>
      <x v="4"/>
    </i>
    <i>
      <x v="5"/>
    </i>
    <i>
      <x v="6"/>
    </i>
    <i>
      <x v="7"/>
    </i>
    <i>
      <x v="8"/>
    </i>
    <i>
      <x v="10"/>
    </i>
    <i>
      <x v="11"/>
    </i>
    <i>
      <x v="12"/>
    </i>
    <i>
      <x v="13"/>
    </i>
    <i>
      <x v="14"/>
    </i>
    <i>
      <x v="15"/>
    </i>
    <i>
      <x v="16"/>
    </i>
    <i>
      <x v="17"/>
    </i>
    <i>
      <x v="18"/>
    </i>
    <i>
      <x v="19"/>
    </i>
    <i>
      <x v="20"/>
    </i>
    <i>
      <x v="21"/>
    </i>
    <i>
      <x v="22"/>
    </i>
    <i>
      <x v="23"/>
    </i>
    <i>
      <x v="24"/>
    </i>
    <i>
      <x v="25"/>
    </i>
    <i>
      <x v="26"/>
    </i>
    <i>
      <x v="27"/>
    </i>
    <i>
      <x v="28"/>
    </i>
    <i>
      <x v="29"/>
    </i>
    <i>
      <x v="30"/>
    </i>
    <i t="grand">
      <x/>
    </i>
  </rowItems>
  <colFields count="1">
    <field x="7"/>
  </colFields>
  <colItems count="5">
    <i>
      <x v="1"/>
    </i>
    <i>
      <x v="2"/>
    </i>
    <i>
      <x v="3"/>
    </i>
    <i>
      <x v="4"/>
    </i>
    <i t="grand">
      <x/>
    </i>
  </colItems>
  <dataFields count="1">
    <dataField name="Cuenta de Semáforo" fld="7" subtotal="count" baseField="0" baseItem="0"/>
  </dataFields>
  <formats count="20">
    <format dxfId="20">
      <pivotArea type="all" dataOnly="0" outline="0" fieldPosition="0"/>
    </format>
    <format dxfId="19">
      <pivotArea outline="0" collapsedLevelsAreSubtotals="1" fieldPosition="0"/>
    </format>
    <format dxfId="18">
      <pivotArea type="origin" dataOnly="0" labelOnly="1" outline="0" fieldPosition="0"/>
    </format>
    <format dxfId="17">
      <pivotArea field="7" type="button" dataOnly="0" labelOnly="1" outline="0" axis="axisCol" fieldPosition="0"/>
    </format>
    <format dxfId="16">
      <pivotArea type="topRight" dataOnly="0" labelOnly="1" outline="0" fieldPosition="0"/>
    </format>
    <format dxfId="15">
      <pivotArea dataOnly="0" labelOnly="1" fieldPosition="0">
        <references count="1">
          <reference field="0" count="0"/>
        </references>
      </pivotArea>
    </format>
    <format dxfId="14">
      <pivotArea dataOnly="0" labelOnly="1" grandRow="1" outline="0" fieldPosition="0"/>
    </format>
    <format dxfId="13">
      <pivotArea field="0" type="button" dataOnly="0" labelOnly="1" outline="0" axis="axisRow" fieldPosition="0"/>
    </format>
    <format dxfId="12">
      <pivotArea dataOnly="0" labelOnly="1" fieldPosition="0">
        <references count="1">
          <reference field="7" count="0"/>
        </references>
      </pivotArea>
    </format>
    <format dxfId="11">
      <pivotArea dataOnly="0" labelOnly="1" grandCol="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7" type="button" dataOnly="0" labelOnly="1" outline="0" axis="axisCol" fieldPosition="0"/>
    </format>
    <format dxfId="6">
      <pivotArea type="topRight" dataOnly="0" labelOnly="1" outline="0" fieldPosition="0"/>
    </format>
    <format dxfId="5">
      <pivotArea field="0" type="button" dataOnly="0" labelOnly="1" outline="0" axis="axisRow" fieldPosition="0"/>
    </format>
    <format dxfId="4">
      <pivotArea dataOnly="0" labelOnly="1" fieldPosition="0">
        <references count="1">
          <reference field="0" count="0"/>
        </references>
      </pivotArea>
    </format>
    <format dxfId="3">
      <pivotArea dataOnly="0" labelOnly="1" grandRow="1" outline="0" fieldPosition="0"/>
    </format>
    <format dxfId="2">
      <pivotArea dataOnly="0" labelOnly="1" fieldPosition="0">
        <references count="1">
          <reference field="7" count="0"/>
        </references>
      </pivotArea>
    </format>
    <format dxfId="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97.xml"/><Relationship Id="rId1" Type="http://schemas.openxmlformats.org/officeDocument/2006/relationships/printerSettings" Target="../printerSettings/printerSettings99.bin"/><Relationship Id="rId4" Type="http://schemas.openxmlformats.org/officeDocument/2006/relationships/comments" Target="../comments84.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98.xml"/><Relationship Id="rId1" Type="http://schemas.openxmlformats.org/officeDocument/2006/relationships/printerSettings" Target="../printerSettings/printerSettings100.bin"/><Relationship Id="rId4" Type="http://schemas.openxmlformats.org/officeDocument/2006/relationships/comments" Target="../comments85.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99.xml"/><Relationship Id="rId1" Type="http://schemas.openxmlformats.org/officeDocument/2006/relationships/printerSettings" Target="../printerSettings/printerSettings101.bin"/><Relationship Id="rId4" Type="http://schemas.openxmlformats.org/officeDocument/2006/relationships/comments" Target="../comments86.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100.xml"/><Relationship Id="rId1" Type="http://schemas.openxmlformats.org/officeDocument/2006/relationships/printerSettings" Target="../printerSettings/printerSettings102.bin"/><Relationship Id="rId4" Type="http://schemas.openxmlformats.org/officeDocument/2006/relationships/comments" Target="../comments87.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101.xml"/><Relationship Id="rId1" Type="http://schemas.openxmlformats.org/officeDocument/2006/relationships/printerSettings" Target="../printerSettings/printerSettings103.bin"/><Relationship Id="rId4" Type="http://schemas.openxmlformats.org/officeDocument/2006/relationships/comments" Target="../comments88.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102.xml"/><Relationship Id="rId1" Type="http://schemas.openxmlformats.org/officeDocument/2006/relationships/printerSettings" Target="../printerSettings/printerSettings104.bin"/><Relationship Id="rId4" Type="http://schemas.openxmlformats.org/officeDocument/2006/relationships/comments" Target="../comments89.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103.xml"/><Relationship Id="rId1" Type="http://schemas.openxmlformats.org/officeDocument/2006/relationships/printerSettings" Target="../printerSettings/printerSettings105.bin"/><Relationship Id="rId4" Type="http://schemas.openxmlformats.org/officeDocument/2006/relationships/comments" Target="../comments90.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104.xml"/><Relationship Id="rId1" Type="http://schemas.openxmlformats.org/officeDocument/2006/relationships/printerSettings" Target="../printerSettings/printerSettings106.bin"/><Relationship Id="rId4" Type="http://schemas.openxmlformats.org/officeDocument/2006/relationships/comments" Target="../comments91.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105.xml"/><Relationship Id="rId1" Type="http://schemas.openxmlformats.org/officeDocument/2006/relationships/printerSettings" Target="../printerSettings/printerSettings107.bin"/><Relationship Id="rId4" Type="http://schemas.openxmlformats.org/officeDocument/2006/relationships/comments" Target="../comments92.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106.xml"/><Relationship Id="rId1" Type="http://schemas.openxmlformats.org/officeDocument/2006/relationships/printerSettings" Target="../printerSettings/printerSettings108.bin"/><Relationship Id="rId4" Type="http://schemas.openxmlformats.org/officeDocument/2006/relationships/comments" Target="../comments9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107.xml"/><Relationship Id="rId1" Type="http://schemas.openxmlformats.org/officeDocument/2006/relationships/printerSettings" Target="../printerSettings/printerSettings109.bin"/><Relationship Id="rId4" Type="http://schemas.openxmlformats.org/officeDocument/2006/relationships/comments" Target="../comments94.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108.xml"/><Relationship Id="rId1" Type="http://schemas.openxmlformats.org/officeDocument/2006/relationships/printerSettings" Target="../printerSettings/printerSettings110.bin"/><Relationship Id="rId4" Type="http://schemas.openxmlformats.org/officeDocument/2006/relationships/comments" Target="../comments95.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109.xml"/><Relationship Id="rId1" Type="http://schemas.openxmlformats.org/officeDocument/2006/relationships/printerSettings" Target="../printerSettings/printerSettings111.bin"/><Relationship Id="rId4" Type="http://schemas.openxmlformats.org/officeDocument/2006/relationships/comments" Target="../comments96.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110.xml"/><Relationship Id="rId1" Type="http://schemas.openxmlformats.org/officeDocument/2006/relationships/printerSettings" Target="../printerSettings/printerSettings112.bin"/><Relationship Id="rId4" Type="http://schemas.openxmlformats.org/officeDocument/2006/relationships/comments" Target="../comments97.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111.xml"/><Relationship Id="rId1" Type="http://schemas.openxmlformats.org/officeDocument/2006/relationships/printerSettings" Target="../printerSettings/printerSettings113.bin"/><Relationship Id="rId4" Type="http://schemas.openxmlformats.org/officeDocument/2006/relationships/comments" Target="../comments98.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12.xml"/><Relationship Id="rId1" Type="http://schemas.openxmlformats.org/officeDocument/2006/relationships/printerSettings" Target="../printerSettings/printerSettings114.bin"/><Relationship Id="rId4" Type="http://schemas.openxmlformats.org/officeDocument/2006/relationships/comments" Target="../comments99.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13.xml"/><Relationship Id="rId1" Type="http://schemas.openxmlformats.org/officeDocument/2006/relationships/printerSettings" Target="../printerSettings/printerSettings115.bin"/><Relationship Id="rId4" Type="http://schemas.openxmlformats.org/officeDocument/2006/relationships/comments" Target="../comments100.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14.xml"/><Relationship Id="rId1" Type="http://schemas.openxmlformats.org/officeDocument/2006/relationships/printerSettings" Target="../printerSettings/printerSettings116.bin"/><Relationship Id="rId4" Type="http://schemas.openxmlformats.org/officeDocument/2006/relationships/comments" Target="../comments101.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15.xml"/><Relationship Id="rId1" Type="http://schemas.openxmlformats.org/officeDocument/2006/relationships/printerSettings" Target="../printerSettings/printerSettings117.bin"/><Relationship Id="rId4" Type="http://schemas.openxmlformats.org/officeDocument/2006/relationships/comments" Target="../comments102.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16.xml"/><Relationship Id="rId1" Type="http://schemas.openxmlformats.org/officeDocument/2006/relationships/printerSettings" Target="../printerSettings/printerSettings118.bin"/><Relationship Id="rId4" Type="http://schemas.openxmlformats.org/officeDocument/2006/relationships/comments" Target="../comments10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17.xml"/><Relationship Id="rId1" Type="http://schemas.openxmlformats.org/officeDocument/2006/relationships/printerSettings" Target="../printerSettings/printerSettings119.bin"/><Relationship Id="rId4" Type="http://schemas.openxmlformats.org/officeDocument/2006/relationships/comments" Target="../comments104.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18.xml"/><Relationship Id="rId1" Type="http://schemas.openxmlformats.org/officeDocument/2006/relationships/printerSettings" Target="../printerSettings/printerSettings120.bin"/><Relationship Id="rId4" Type="http://schemas.openxmlformats.org/officeDocument/2006/relationships/comments" Target="../comments105.x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19.xml"/><Relationship Id="rId1" Type="http://schemas.openxmlformats.org/officeDocument/2006/relationships/printerSettings" Target="../printerSettings/printerSettings121.bin"/><Relationship Id="rId4" Type="http://schemas.openxmlformats.org/officeDocument/2006/relationships/comments" Target="../comments106.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20.xml"/><Relationship Id="rId1" Type="http://schemas.openxmlformats.org/officeDocument/2006/relationships/printerSettings" Target="../printerSettings/printerSettings122.bin"/><Relationship Id="rId4" Type="http://schemas.openxmlformats.org/officeDocument/2006/relationships/comments" Target="../comments107.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21.xml"/><Relationship Id="rId1" Type="http://schemas.openxmlformats.org/officeDocument/2006/relationships/printerSettings" Target="../printerSettings/printerSettings123.bin"/><Relationship Id="rId4" Type="http://schemas.openxmlformats.org/officeDocument/2006/relationships/comments" Target="../comments108.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22.xml"/><Relationship Id="rId1" Type="http://schemas.openxmlformats.org/officeDocument/2006/relationships/printerSettings" Target="../printerSettings/printerSettings124.bin"/><Relationship Id="rId4" Type="http://schemas.openxmlformats.org/officeDocument/2006/relationships/comments" Target="../comments109.x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23.xml"/><Relationship Id="rId1" Type="http://schemas.openxmlformats.org/officeDocument/2006/relationships/printerSettings" Target="../printerSettings/printerSettings125.bin"/><Relationship Id="rId4" Type="http://schemas.openxmlformats.org/officeDocument/2006/relationships/comments" Target="../comments110.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24.xml"/><Relationship Id="rId1" Type="http://schemas.openxmlformats.org/officeDocument/2006/relationships/printerSettings" Target="../printerSettings/printerSettings126.bin"/><Relationship Id="rId4" Type="http://schemas.openxmlformats.org/officeDocument/2006/relationships/comments" Target="../comments111.x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25.xml"/><Relationship Id="rId1" Type="http://schemas.openxmlformats.org/officeDocument/2006/relationships/printerSettings" Target="../printerSettings/printerSettings127.bin"/><Relationship Id="rId4" Type="http://schemas.openxmlformats.org/officeDocument/2006/relationships/comments" Target="../comments112.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26.xml"/><Relationship Id="rId1" Type="http://schemas.openxmlformats.org/officeDocument/2006/relationships/printerSettings" Target="../printerSettings/printerSettings128.bin"/><Relationship Id="rId4" Type="http://schemas.openxmlformats.org/officeDocument/2006/relationships/comments" Target="../comments1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27.xml"/><Relationship Id="rId1" Type="http://schemas.openxmlformats.org/officeDocument/2006/relationships/printerSettings" Target="../printerSettings/printerSettings129.bin"/><Relationship Id="rId4" Type="http://schemas.openxmlformats.org/officeDocument/2006/relationships/comments" Target="../comments114.xm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28.xml"/><Relationship Id="rId1" Type="http://schemas.openxmlformats.org/officeDocument/2006/relationships/printerSettings" Target="../printerSettings/printerSettings130.bin"/><Relationship Id="rId4" Type="http://schemas.openxmlformats.org/officeDocument/2006/relationships/comments" Target="../comments115.xm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29.xml"/><Relationship Id="rId1" Type="http://schemas.openxmlformats.org/officeDocument/2006/relationships/printerSettings" Target="../printerSettings/printerSettings131.bin"/><Relationship Id="rId4" Type="http://schemas.openxmlformats.org/officeDocument/2006/relationships/comments" Target="../comments116.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30.xml"/><Relationship Id="rId1" Type="http://schemas.openxmlformats.org/officeDocument/2006/relationships/printerSettings" Target="../printerSettings/printerSettings132.bin"/><Relationship Id="rId4" Type="http://schemas.openxmlformats.org/officeDocument/2006/relationships/comments" Target="../comments117.xm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31.xml"/><Relationship Id="rId1" Type="http://schemas.openxmlformats.org/officeDocument/2006/relationships/printerSettings" Target="../printerSettings/printerSettings133.bin"/><Relationship Id="rId4" Type="http://schemas.openxmlformats.org/officeDocument/2006/relationships/comments" Target="../comments118.xm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32.xml"/><Relationship Id="rId1" Type="http://schemas.openxmlformats.org/officeDocument/2006/relationships/printerSettings" Target="../printerSettings/printerSettings134.bin"/><Relationship Id="rId4" Type="http://schemas.openxmlformats.org/officeDocument/2006/relationships/comments" Target="../comments119.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33.xml"/><Relationship Id="rId1" Type="http://schemas.openxmlformats.org/officeDocument/2006/relationships/printerSettings" Target="../printerSettings/printerSettings135.bin"/><Relationship Id="rId4" Type="http://schemas.openxmlformats.org/officeDocument/2006/relationships/comments" Target="../comments120.xm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34.xml"/><Relationship Id="rId1" Type="http://schemas.openxmlformats.org/officeDocument/2006/relationships/printerSettings" Target="../printerSettings/printerSettings136.bin"/><Relationship Id="rId4" Type="http://schemas.openxmlformats.org/officeDocument/2006/relationships/comments" Target="../comments121.xm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35.xml"/><Relationship Id="rId1" Type="http://schemas.openxmlformats.org/officeDocument/2006/relationships/printerSettings" Target="../printerSettings/printerSettings137.bin"/><Relationship Id="rId4" Type="http://schemas.openxmlformats.org/officeDocument/2006/relationships/comments" Target="../comments122.xm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36.xml"/><Relationship Id="rId1" Type="http://schemas.openxmlformats.org/officeDocument/2006/relationships/printerSettings" Target="../printerSettings/printerSettings138.bin"/><Relationship Id="rId4" Type="http://schemas.openxmlformats.org/officeDocument/2006/relationships/comments" Target="../comments12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37.xml"/><Relationship Id="rId1" Type="http://schemas.openxmlformats.org/officeDocument/2006/relationships/printerSettings" Target="../printerSettings/printerSettings139.bin"/><Relationship Id="rId4" Type="http://schemas.openxmlformats.org/officeDocument/2006/relationships/comments" Target="../comments124.xm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38.xml"/><Relationship Id="rId1" Type="http://schemas.openxmlformats.org/officeDocument/2006/relationships/printerSettings" Target="../printerSettings/printerSettings140.bin"/><Relationship Id="rId4" Type="http://schemas.openxmlformats.org/officeDocument/2006/relationships/comments" Target="../comments125.xm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drawing" Target="../drawings/drawing139.xml"/><Relationship Id="rId1" Type="http://schemas.openxmlformats.org/officeDocument/2006/relationships/printerSettings" Target="../printerSettings/printerSettings141.bin"/><Relationship Id="rId4" Type="http://schemas.openxmlformats.org/officeDocument/2006/relationships/comments" Target="../comments126.xm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127.vml"/><Relationship Id="rId2" Type="http://schemas.openxmlformats.org/officeDocument/2006/relationships/drawing" Target="../drawings/drawing140.xml"/><Relationship Id="rId1" Type="http://schemas.openxmlformats.org/officeDocument/2006/relationships/printerSettings" Target="../printerSettings/printerSettings142.bin"/><Relationship Id="rId4" Type="http://schemas.openxmlformats.org/officeDocument/2006/relationships/comments" Target="../comments127.xm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drawing" Target="../drawings/drawing141.xml"/><Relationship Id="rId1" Type="http://schemas.openxmlformats.org/officeDocument/2006/relationships/printerSettings" Target="../printerSettings/printerSettings143.bin"/><Relationship Id="rId4" Type="http://schemas.openxmlformats.org/officeDocument/2006/relationships/comments" Target="../comments128.xml"/></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142.xml"/><Relationship Id="rId1" Type="http://schemas.openxmlformats.org/officeDocument/2006/relationships/printerSettings" Target="../printerSettings/printerSettings144.bin"/><Relationship Id="rId4" Type="http://schemas.openxmlformats.org/officeDocument/2006/relationships/comments" Target="../comments129.xml"/></Relationships>
</file>

<file path=xl/worksheets/_rels/sheet146.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drawing" Target="../drawings/drawing143.xml"/><Relationship Id="rId1" Type="http://schemas.openxmlformats.org/officeDocument/2006/relationships/printerSettings" Target="../printerSettings/printerSettings145.bin"/><Relationship Id="rId4" Type="http://schemas.openxmlformats.org/officeDocument/2006/relationships/comments" Target="../comments130.xml"/></Relationships>
</file>

<file path=xl/worksheets/_rels/sheet147.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drawing" Target="../drawings/drawing144.xml"/><Relationship Id="rId1" Type="http://schemas.openxmlformats.org/officeDocument/2006/relationships/printerSettings" Target="../printerSettings/printerSettings146.bin"/><Relationship Id="rId4" Type="http://schemas.openxmlformats.org/officeDocument/2006/relationships/comments" Target="../comments131.xml"/></Relationships>
</file>

<file path=xl/worksheets/_rels/sheet148.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drawing" Target="../drawings/drawing145.xml"/><Relationship Id="rId1" Type="http://schemas.openxmlformats.org/officeDocument/2006/relationships/printerSettings" Target="../printerSettings/printerSettings147.bin"/><Relationship Id="rId4" Type="http://schemas.openxmlformats.org/officeDocument/2006/relationships/comments" Target="../comments13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2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2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3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3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3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3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3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3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3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3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3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3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4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46.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47.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48.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4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50.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4.xml"/><Relationship Id="rId1" Type="http://schemas.openxmlformats.org/officeDocument/2006/relationships/printerSettings" Target="../printerSettings/printerSettings66.bin"/><Relationship Id="rId4" Type="http://schemas.openxmlformats.org/officeDocument/2006/relationships/comments" Target="../comments5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5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5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7.xml"/><Relationship Id="rId1" Type="http://schemas.openxmlformats.org/officeDocument/2006/relationships/printerSettings" Target="../printerSettings/printerSettings69.bin"/><Relationship Id="rId4" Type="http://schemas.openxmlformats.org/officeDocument/2006/relationships/comments" Target="../comments5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68.xml"/><Relationship Id="rId1" Type="http://schemas.openxmlformats.org/officeDocument/2006/relationships/printerSettings" Target="../printerSettings/printerSettings70.bin"/><Relationship Id="rId4" Type="http://schemas.openxmlformats.org/officeDocument/2006/relationships/comments" Target="../comments55.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9.xml"/><Relationship Id="rId1" Type="http://schemas.openxmlformats.org/officeDocument/2006/relationships/printerSettings" Target="../printerSettings/printerSettings71.bin"/><Relationship Id="rId4" Type="http://schemas.openxmlformats.org/officeDocument/2006/relationships/comments" Target="../comments56.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70.xml"/><Relationship Id="rId1" Type="http://schemas.openxmlformats.org/officeDocument/2006/relationships/printerSettings" Target="../printerSettings/printerSettings72.bin"/><Relationship Id="rId4" Type="http://schemas.openxmlformats.org/officeDocument/2006/relationships/comments" Target="../comments57.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71.xml"/><Relationship Id="rId1" Type="http://schemas.openxmlformats.org/officeDocument/2006/relationships/printerSettings" Target="../printerSettings/printerSettings73.bin"/><Relationship Id="rId4" Type="http://schemas.openxmlformats.org/officeDocument/2006/relationships/comments" Target="../comments58.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59.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73.xml"/><Relationship Id="rId1" Type="http://schemas.openxmlformats.org/officeDocument/2006/relationships/printerSettings" Target="../printerSettings/printerSettings75.bin"/><Relationship Id="rId4" Type="http://schemas.openxmlformats.org/officeDocument/2006/relationships/comments" Target="../comments60.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74.xml"/><Relationship Id="rId1" Type="http://schemas.openxmlformats.org/officeDocument/2006/relationships/printerSettings" Target="../printerSettings/printerSettings76.bin"/><Relationship Id="rId4" Type="http://schemas.openxmlformats.org/officeDocument/2006/relationships/comments" Target="../comments61.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75.xml"/><Relationship Id="rId1" Type="http://schemas.openxmlformats.org/officeDocument/2006/relationships/printerSettings" Target="../printerSettings/printerSettings77.bin"/><Relationship Id="rId4" Type="http://schemas.openxmlformats.org/officeDocument/2006/relationships/comments" Target="../comments62.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76.xml"/><Relationship Id="rId1" Type="http://schemas.openxmlformats.org/officeDocument/2006/relationships/printerSettings" Target="../printerSettings/printerSettings78.bin"/><Relationship Id="rId4" Type="http://schemas.openxmlformats.org/officeDocument/2006/relationships/comments" Target="../comments6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77.xml"/><Relationship Id="rId1" Type="http://schemas.openxmlformats.org/officeDocument/2006/relationships/printerSettings" Target="../printerSettings/printerSettings79.bin"/><Relationship Id="rId4" Type="http://schemas.openxmlformats.org/officeDocument/2006/relationships/comments" Target="../comments64.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78.xml"/><Relationship Id="rId1" Type="http://schemas.openxmlformats.org/officeDocument/2006/relationships/printerSettings" Target="../printerSettings/printerSettings80.bin"/><Relationship Id="rId4" Type="http://schemas.openxmlformats.org/officeDocument/2006/relationships/comments" Target="../comments65.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79.xml"/><Relationship Id="rId1" Type="http://schemas.openxmlformats.org/officeDocument/2006/relationships/printerSettings" Target="../printerSettings/printerSettings81.bin"/><Relationship Id="rId4" Type="http://schemas.openxmlformats.org/officeDocument/2006/relationships/comments" Target="../comments66.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80.xml"/><Relationship Id="rId1" Type="http://schemas.openxmlformats.org/officeDocument/2006/relationships/printerSettings" Target="../printerSettings/printerSettings82.bin"/><Relationship Id="rId4" Type="http://schemas.openxmlformats.org/officeDocument/2006/relationships/comments" Target="../comments67.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81.xml"/><Relationship Id="rId1" Type="http://schemas.openxmlformats.org/officeDocument/2006/relationships/printerSettings" Target="../printerSettings/printerSettings83.bin"/><Relationship Id="rId4" Type="http://schemas.openxmlformats.org/officeDocument/2006/relationships/comments" Target="../comments68.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82.xml"/><Relationship Id="rId1" Type="http://schemas.openxmlformats.org/officeDocument/2006/relationships/printerSettings" Target="../printerSettings/printerSettings84.bin"/><Relationship Id="rId4" Type="http://schemas.openxmlformats.org/officeDocument/2006/relationships/comments" Target="../comments69.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83.xml"/><Relationship Id="rId1" Type="http://schemas.openxmlformats.org/officeDocument/2006/relationships/printerSettings" Target="../printerSettings/printerSettings85.bin"/><Relationship Id="rId4" Type="http://schemas.openxmlformats.org/officeDocument/2006/relationships/comments" Target="../comments70.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84.xml"/><Relationship Id="rId1" Type="http://schemas.openxmlformats.org/officeDocument/2006/relationships/printerSettings" Target="../printerSettings/printerSettings86.bin"/><Relationship Id="rId4" Type="http://schemas.openxmlformats.org/officeDocument/2006/relationships/comments" Target="../comments7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85.xml"/><Relationship Id="rId1" Type="http://schemas.openxmlformats.org/officeDocument/2006/relationships/printerSettings" Target="../printerSettings/printerSettings87.bin"/><Relationship Id="rId4" Type="http://schemas.openxmlformats.org/officeDocument/2006/relationships/comments" Target="../comments72.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86.xml"/><Relationship Id="rId1" Type="http://schemas.openxmlformats.org/officeDocument/2006/relationships/printerSettings" Target="../printerSettings/printerSettings88.bin"/><Relationship Id="rId4" Type="http://schemas.openxmlformats.org/officeDocument/2006/relationships/comments" Target="../comments7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87.xml"/><Relationship Id="rId1" Type="http://schemas.openxmlformats.org/officeDocument/2006/relationships/printerSettings" Target="../printerSettings/printerSettings89.bin"/><Relationship Id="rId4" Type="http://schemas.openxmlformats.org/officeDocument/2006/relationships/comments" Target="../comments74.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88.xml"/><Relationship Id="rId1" Type="http://schemas.openxmlformats.org/officeDocument/2006/relationships/printerSettings" Target="../printerSettings/printerSettings90.bin"/><Relationship Id="rId4" Type="http://schemas.openxmlformats.org/officeDocument/2006/relationships/comments" Target="../comments75.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9.xml"/><Relationship Id="rId1" Type="http://schemas.openxmlformats.org/officeDocument/2006/relationships/printerSettings" Target="../printerSettings/printerSettings91.bin"/><Relationship Id="rId4" Type="http://schemas.openxmlformats.org/officeDocument/2006/relationships/comments" Target="../comments76.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90.xml"/><Relationship Id="rId1" Type="http://schemas.openxmlformats.org/officeDocument/2006/relationships/printerSettings" Target="../printerSettings/printerSettings92.bin"/><Relationship Id="rId4" Type="http://schemas.openxmlformats.org/officeDocument/2006/relationships/comments" Target="../comments77.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91.xml"/><Relationship Id="rId1" Type="http://schemas.openxmlformats.org/officeDocument/2006/relationships/printerSettings" Target="../printerSettings/printerSettings93.bin"/><Relationship Id="rId4" Type="http://schemas.openxmlformats.org/officeDocument/2006/relationships/comments" Target="../comments78.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92.xml"/><Relationship Id="rId1" Type="http://schemas.openxmlformats.org/officeDocument/2006/relationships/printerSettings" Target="../printerSettings/printerSettings94.bin"/><Relationship Id="rId4" Type="http://schemas.openxmlformats.org/officeDocument/2006/relationships/comments" Target="../comments79.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93.xml"/><Relationship Id="rId1" Type="http://schemas.openxmlformats.org/officeDocument/2006/relationships/printerSettings" Target="../printerSettings/printerSettings95.bin"/><Relationship Id="rId4" Type="http://schemas.openxmlformats.org/officeDocument/2006/relationships/comments" Target="../comments80.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94.xml"/><Relationship Id="rId1" Type="http://schemas.openxmlformats.org/officeDocument/2006/relationships/printerSettings" Target="../printerSettings/printerSettings96.bin"/><Relationship Id="rId4" Type="http://schemas.openxmlformats.org/officeDocument/2006/relationships/comments" Target="../comments81.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95.xml"/><Relationship Id="rId1" Type="http://schemas.openxmlformats.org/officeDocument/2006/relationships/printerSettings" Target="../printerSettings/printerSettings97.bin"/><Relationship Id="rId4" Type="http://schemas.openxmlformats.org/officeDocument/2006/relationships/comments" Target="../comments82.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96.xml"/><Relationship Id="rId1" Type="http://schemas.openxmlformats.org/officeDocument/2006/relationships/printerSettings" Target="../printerSettings/printerSettings98.bin"/><Relationship Id="rId4" Type="http://schemas.openxmlformats.org/officeDocument/2006/relationships/comments" Target="../comments8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D0E70-9BA8-43BC-8B3E-62718C50DD0A}">
  <sheetPr codeName="Hoja1"/>
  <dimension ref="A1:Y92"/>
  <sheetViews>
    <sheetView view="pageBreakPreview" zoomScale="126" zoomScaleNormal="130" zoomScaleSheetLayoutView="126" workbookViewId="0">
      <selection activeCell="AF9" sqref="AF9"/>
    </sheetView>
  </sheetViews>
  <sheetFormatPr baseColWidth="10" defaultColWidth="4.625" defaultRowHeight="21" customHeight="1"/>
  <cols>
    <col min="1" max="1" width="9.875" style="1" customWidth="1"/>
    <col min="2" max="2" width="8.5" style="1" customWidth="1"/>
    <col min="3" max="3" width="6.625" style="1" customWidth="1"/>
    <col min="4" max="4" width="6.125" style="1" customWidth="1"/>
    <col min="5" max="5" width="6.625" style="1" customWidth="1"/>
    <col min="6" max="6" width="3.5" style="1" customWidth="1"/>
    <col min="7" max="7" width="2.375" style="1" customWidth="1"/>
    <col min="8" max="8" width="2" style="1" customWidth="1"/>
    <col min="9" max="9" width="7.125" style="1" customWidth="1"/>
    <col min="10" max="10" width="1.62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125" style="1" customWidth="1"/>
    <col min="20" max="20" width="3.875" style="1" customWidth="1"/>
    <col min="21" max="21" width="2.125" style="1" customWidth="1"/>
    <col min="22" max="22" width="2.625" style="1" customWidth="1"/>
    <col min="23" max="23" width="4.125" style="1" customWidth="1"/>
    <col min="24" max="24" width="6" style="1" customWidth="1"/>
    <col min="25" max="25" width="1.625" style="1" customWidth="1"/>
    <col min="26" max="16384" width="4.625" style="1"/>
  </cols>
  <sheetData>
    <row r="1" spans="1:25" ht="13.5" customHeight="1">
      <c r="A1" s="462"/>
      <c r="B1" s="463"/>
      <c r="C1" s="463" t="s">
        <v>0</v>
      </c>
      <c r="D1" s="463"/>
      <c r="E1" s="468" t="s">
        <v>1</v>
      </c>
      <c r="F1" s="468"/>
      <c r="G1" s="468"/>
      <c r="H1" s="468"/>
      <c r="I1" s="468"/>
      <c r="J1" s="468"/>
      <c r="K1" s="468"/>
      <c r="L1" s="468"/>
      <c r="M1" s="468"/>
      <c r="N1" s="468"/>
      <c r="O1" s="468"/>
      <c r="P1" s="468"/>
      <c r="Q1" s="468"/>
      <c r="R1" s="470" t="s">
        <v>2</v>
      </c>
      <c r="S1" s="471"/>
      <c r="T1" s="472"/>
      <c r="U1" s="476" t="s">
        <v>3</v>
      </c>
      <c r="V1" s="477"/>
      <c r="W1" s="477"/>
      <c r="X1" s="478"/>
      <c r="Y1" s="23"/>
    </row>
    <row r="2" spans="1:25" ht="13.5" customHeight="1">
      <c r="A2" s="464"/>
      <c r="B2" s="465"/>
      <c r="C2" s="465"/>
      <c r="D2" s="465"/>
      <c r="E2" s="469"/>
      <c r="F2" s="469"/>
      <c r="G2" s="469"/>
      <c r="H2" s="469"/>
      <c r="I2" s="469"/>
      <c r="J2" s="469"/>
      <c r="K2" s="469"/>
      <c r="L2" s="469"/>
      <c r="M2" s="469"/>
      <c r="N2" s="469"/>
      <c r="O2" s="469"/>
      <c r="P2" s="469"/>
      <c r="Q2" s="469"/>
      <c r="R2" s="473"/>
      <c r="S2" s="474"/>
      <c r="T2" s="475"/>
      <c r="U2" s="479"/>
      <c r="V2" s="480"/>
      <c r="W2" s="480"/>
      <c r="X2" s="481"/>
      <c r="Y2" s="23"/>
    </row>
    <row r="3" spans="1:25" ht="13.5" customHeight="1">
      <c r="A3" s="464"/>
      <c r="B3" s="465"/>
      <c r="C3" s="465" t="s">
        <v>4</v>
      </c>
      <c r="D3" s="465"/>
      <c r="E3" s="469" t="s">
        <v>5</v>
      </c>
      <c r="F3" s="469"/>
      <c r="G3" s="469"/>
      <c r="H3" s="469"/>
      <c r="I3" s="469"/>
      <c r="J3" s="469"/>
      <c r="K3" s="469"/>
      <c r="L3" s="469"/>
      <c r="M3" s="469"/>
      <c r="N3" s="469"/>
      <c r="O3" s="469"/>
      <c r="P3" s="469"/>
      <c r="Q3" s="469"/>
      <c r="R3" s="483" t="s">
        <v>6</v>
      </c>
      <c r="S3" s="484"/>
      <c r="T3" s="485"/>
      <c r="U3" s="489">
        <v>3</v>
      </c>
      <c r="V3" s="490"/>
      <c r="W3" s="490"/>
      <c r="X3" s="491"/>
      <c r="Y3" s="23"/>
    </row>
    <row r="4" spans="1:25" ht="13.5" customHeight="1" thickBot="1">
      <c r="A4" s="466"/>
      <c r="B4" s="467"/>
      <c r="C4" s="467"/>
      <c r="D4" s="467"/>
      <c r="E4" s="482"/>
      <c r="F4" s="482"/>
      <c r="G4" s="482"/>
      <c r="H4" s="482"/>
      <c r="I4" s="482"/>
      <c r="J4" s="482"/>
      <c r="K4" s="482"/>
      <c r="L4" s="482"/>
      <c r="M4" s="482"/>
      <c r="N4" s="482"/>
      <c r="O4" s="482"/>
      <c r="P4" s="482"/>
      <c r="Q4" s="482"/>
      <c r="R4" s="486"/>
      <c r="S4" s="487"/>
      <c r="T4" s="488"/>
      <c r="U4" s="492"/>
      <c r="V4" s="493"/>
      <c r="W4" s="493"/>
      <c r="X4" s="494"/>
      <c r="Y4" s="23"/>
    </row>
    <row r="5" spans="1:25" ht="9" customHeight="1" thickBot="1">
      <c r="A5" s="448"/>
      <c r="B5" s="448"/>
      <c r="C5" s="448"/>
      <c r="D5" s="448"/>
      <c r="E5" s="448"/>
      <c r="F5" s="448"/>
      <c r="G5" s="448"/>
      <c r="H5" s="448"/>
      <c r="I5" s="448"/>
      <c r="J5" s="448"/>
      <c r="K5" s="448"/>
      <c r="L5" s="448"/>
      <c r="M5" s="448"/>
      <c r="N5" s="448"/>
      <c r="O5" s="448"/>
      <c r="P5" s="448"/>
      <c r="Q5" s="448"/>
      <c r="R5" s="448"/>
      <c r="S5" s="448"/>
      <c r="T5" s="448"/>
      <c r="U5" s="448"/>
      <c r="V5" s="448"/>
      <c r="W5" s="448"/>
      <c r="X5" s="448"/>
      <c r="Y5" s="23"/>
    </row>
    <row r="6" spans="1:25" s="15" customFormat="1" ht="23.25" customHeight="1" thickBot="1">
      <c r="A6" s="449" t="s">
        <v>0</v>
      </c>
      <c r="B6" s="450"/>
      <c r="C6" s="451" t="s">
        <v>7</v>
      </c>
      <c r="D6" s="452"/>
      <c r="E6" s="452"/>
      <c r="F6" s="452"/>
      <c r="G6" s="452"/>
      <c r="H6" s="452"/>
      <c r="I6" s="452"/>
      <c r="J6" s="452"/>
      <c r="K6" s="452"/>
      <c r="L6" s="452"/>
      <c r="M6" s="452"/>
      <c r="N6" s="452"/>
      <c r="O6" s="452"/>
      <c r="P6" s="452"/>
      <c r="Q6" s="452"/>
      <c r="R6" s="452"/>
      <c r="S6" s="452"/>
      <c r="T6" s="452"/>
      <c r="U6" s="452"/>
      <c r="V6" s="452"/>
      <c r="W6" s="452"/>
      <c r="X6" s="453"/>
      <c r="Y6" s="24"/>
    </row>
    <row r="7" spans="1:25" ht="50.25" customHeight="1">
      <c r="A7" s="454" t="s">
        <v>8</v>
      </c>
      <c r="B7" s="455"/>
      <c r="C7" s="456" t="s">
        <v>9</v>
      </c>
      <c r="D7" s="457"/>
      <c r="E7" s="457"/>
      <c r="F7" s="457"/>
      <c r="G7" s="457"/>
      <c r="H7" s="457"/>
      <c r="I7" s="457"/>
      <c r="J7" s="457"/>
      <c r="K7" s="457"/>
      <c r="L7" s="457"/>
      <c r="M7" s="457"/>
      <c r="N7" s="457"/>
      <c r="O7" s="457"/>
      <c r="P7" s="457"/>
      <c r="Q7" s="457"/>
      <c r="R7" s="457"/>
      <c r="S7" s="457"/>
      <c r="T7" s="457"/>
      <c r="U7" s="457"/>
      <c r="V7" s="457"/>
      <c r="W7" s="457"/>
      <c r="X7" s="458"/>
      <c r="Y7" s="23"/>
    </row>
    <row r="8" spans="1:25" ht="34.5" customHeight="1">
      <c r="A8" s="454" t="s">
        <v>10</v>
      </c>
      <c r="B8" s="455"/>
      <c r="C8" s="459" t="e">
        <f>#REF!&amp;#REF!&amp;#REF!</f>
        <v>#REF!</v>
      </c>
      <c r="D8" s="460"/>
      <c r="E8" s="460"/>
      <c r="F8" s="460"/>
      <c r="G8" s="460"/>
      <c r="H8" s="460"/>
      <c r="I8" s="460"/>
      <c r="J8" s="460"/>
      <c r="K8" s="460"/>
      <c r="L8" s="460"/>
      <c r="M8" s="460"/>
      <c r="N8" s="460"/>
      <c r="O8" s="460"/>
      <c r="P8" s="460"/>
      <c r="Q8" s="460"/>
      <c r="R8" s="460"/>
      <c r="S8" s="460"/>
      <c r="T8" s="460"/>
      <c r="U8" s="460"/>
      <c r="V8" s="460"/>
      <c r="W8" s="460"/>
      <c r="X8" s="461"/>
      <c r="Y8" s="23"/>
    </row>
    <row r="9" spans="1:25" ht="42" customHeight="1">
      <c r="A9" s="495" t="s">
        <v>11</v>
      </c>
      <c r="B9" s="496"/>
      <c r="C9" s="456" t="e">
        <f>#REF!&amp;#REF!&amp;#REF!</f>
        <v>#REF!</v>
      </c>
      <c r="D9" s="457"/>
      <c r="E9" s="457"/>
      <c r="F9" s="457"/>
      <c r="G9" s="457"/>
      <c r="H9" s="457"/>
      <c r="I9" s="457"/>
      <c r="J9" s="457"/>
      <c r="K9" s="457"/>
      <c r="L9" s="457"/>
      <c r="M9" s="457"/>
      <c r="N9" s="457"/>
      <c r="O9" s="457"/>
      <c r="P9" s="457"/>
      <c r="Q9" s="457"/>
      <c r="R9" s="457"/>
      <c r="S9" s="457"/>
      <c r="T9" s="457"/>
      <c r="U9" s="457"/>
      <c r="V9" s="457"/>
      <c r="W9" s="457"/>
      <c r="X9" s="458"/>
      <c r="Y9" s="23"/>
    </row>
    <row r="10" spans="1:25" ht="12" customHeight="1">
      <c r="A10" s="497" t="s">
        <v>12</v>
      </c>
      <c r="B10" s="498"/>
      <c r="C10" s="503" t="s">
        <v>13</v>
      </c>
      <c r="D10" s="504"/>
      <c r="E10" s="496"/>
      <c r="F10" s="505" t="s">
        <v>14</v>
      </c>
      <c r="G10" s="505"/>
      <c r="H10" s="505"/>
      <c r="I10" s="505"/>
      <c r="J10" s="505"/>
      <c r="K10" s="505"/>
      <c r="L10" s="505"/>
      <c r="M10" s="505"/>
      <c r="N10" s="503" t="s">
        <v>15</v>
      </c>
      <c r="O10" s="504"/>
      <c r="P10" s="504"/>
      <c r="Q10" s="504"/>
      <c r="R10" s="504"/>
      <c r="S10" s="504"/>
      <c r="T10" s="504"/>
      <c r="U10" s="504"/>
      <c r="V10" s="504"/>
      <c r="W10" s="504"/>
      <c r="X10" s="506"/>
      <c r="Y10" s="23"/>
    </row>
    <row r="11" spans="1:25" ht="45" customHeight="1">
      <c r="A11" s="499"/>
      <c r="B11" s="500"/>
      <c r="C11" s="459" t="s">
        <v>16</v>
      </c>
      <c r="D11" s="460"/>
      <c r="E11" s="507"/>
      <c r="F11" s="508" t="s">
        <v>17</v>
      </c>
      <c r="G11" s="509"/>
      <c r="H11" s="509"/>
      <c r="I11" s="509"/>
      <c r="J11" s="509"/>
      <c r="K11" s="509"/>
      <c r="L11" s="509"/>
      <c r="M11" s="510"/>
      <c r="N11" s="517" t="s">
        <v>18</v>
      </c>
      <c r="O11" s="498"/>
      <c r="P11" s="498"/>
      <c r="Q11" s="518"/>
      <c r="R11" s="517" t="s">
        <v>19</v>
      </c>
      <c r="S11" s="498"/>
      <c r="T11" s="518"/>
      <c r="U11" s="517" t="s">
        <v>20</v>
      </c>
      <c r="V11" s="498"/>
      <c r="W11" s="498"/>
      <c r="X11" s="531"/>
      <c r="Y11" s="23"/>
    </row>
    <row r="12" spans="1:25" ht="12.75" customHeight="1">
      <c r="A12" s="499"/>
      <c r="B12" s="500"/>
      <c r="C12" s="533" t="s">
        <v>21</v>
      </c>
      <c r="D12" s="533"/>
      <c r="E12" s="533"/>
      <c r="F12" s="511"/>
      <c r="G12" s="512"/>
      <c r="H12" s="512"/>
      <c r="I12" s="512"/>
      <c r="J12" s="512"/>
      <c r="K12" s="512"/>
      <c r="L12" s="512"/>
      <c r="M12" s="513"/>
      <c r="N12" s="519"/>
      <c r="O12" s="520"/>
      <c r="P12" s="520"/>
      <c r="Q12" s="455"/>
      <c r="R12" s="519"/>
      <c r="S12" s="520"/>
      <c r="T12" s="455"/>
      <c r="U12" s="519"/>
      <c r="V12" s="520"/>
      <c r="W12" s="520"/>
      <c r="X12" s="532"/>
      <c r="Y12" s="23"/>
    </row>
    <row r="13" spans="1:25" ht="38.25" customHeight="1" thickBot="1">
      <c r="A13" s="501"/>
      <c r="B13" s="502"/>
      <c r="C13" s="534" t="s">
        <v>22</v>
      </c>
      <c r="D13" s="534"/>
      <c r="E13" s="534"/>
      <c r="F13" s="514"/>
      <c r="G13" s="515"/>
      <c r="H13" s="515"/>
      <c r="I13" s="515"/>
      <c r="J13" s="515"/>
      <c r="K13" s="515"/>
      <c r="L13" s="515"/>
      <c r="M13" s="516"/>
      <c r="N13" s="535" t="s">
        <v>23</v>
      </c>
      <c r="O13" s="536"/>
      <c r="P13" s="536"/>
      <c r="Q13" s="537"/>
      <c r="R13" s="538" t="s">
        <v>24</v>
      </c>
      <c r="S13" s="539"/>
      <c r="T13" s="540"/>
      <c r="U13" s="541" t="s">
        <v>25</v>
      </c>
      <c r="V13" s="541"/>
      <c r="W13" s="542"/>
      <c r="X13" s="543"/>
      <c r="Y13" s="23"/>
    </row>
    <row r="14" spans="1:25" ht="18" customHeight="1" thickBot="1">
      <c r="A14" s="521" t="s">
        <v>26</v>
      </c>
      <c r="B14" s="522"/>
      <c r="C14" s="522"/>
      <c r="D14" s="522"/>
      <c r="E14" s="522"/>
      <c r="F14" s="522"/>
      <c r="G14" s="522"/>
      <c r="H14" s="522"/>
      <c r="I14" s="522"/>
      <c r="J14" s="522"/>
      <c r="K14" s="522"/>
      <c r="L14" s="522"/>
      <c r="M14" s="522"/>
      <c r="N14" s="522"/>
      <c r="O14" s="522"/>
      <c r="P14" s="522"/>
      <c r="Q14" s="522"/>
      <c r="R14" s="522"/>
      <c r="S14" s="522"/>
      <c r="T14" s="522"/>
      <c r="U14" s="522"/>
      <c r="V14" s="522"/>
      <c r="W14" s="522"/>
      <c r="X14" s="523"/>
      <c r="Y14" s="23"/>
    </row>
    <row r="15" spans="1:25" ht="22.5" customHeight="1">
      <c r="A15" s="2" t="s">
        <v>27</v>
      </c>
      <c r="B15" s="524" t="s">
        <v>28</v>
      </c>
      <c r="C15" s="524"/>
      <c r="D15" s="524" t="s">
        <v>29</v>
      </c>
      <c r="E15" s="524"/>
      <c r="F15" s="525" t="s">
        <v>30</v>
      </c>
      <c r="G15" s="526"/>
      <c r="H15" s="526"/>
      <c r="I15" s="527"/>
      <c r="J15" s="524" t="s">
        <v>31</v>
      </c>
      <c r="K15" s="524"/>
      <c r="L15" s="524"/>
      <c r="M15" s="524"/>
      <c r="N15" s="524"/>
      <c r="O15" s="524"/>
      <c r="P15" s="524"/>
      <c r="Q15" s="524"/>
      <c r="R15" s="524"/>
      <c r="S15" s="528" t="s">
        <v>32</v>
      </c>
      <c r="T15" s="529"/>
      <c r="U15" s="529"/>
      <c r="V15" s="529"/>
      <c r="W15" s="529"/>
      <c r="X15" s="530"/>
      <c r="Y15" s="23"/>
    </row>
    <row r="16" spans="1:25" ht="18" customHeight="1">
      <c r="A16" s="564" t="s">
        <v>33</v>
      </c>
      <c r="B16" s="567" t="s">
        <v>34</v>
      </c>
      <c r="C16" s="568"/>
      <c r="D16" s="567" t="s">
        <v>35</v>
      </c>
      <c r="E16" s="568"/>
      <c r="F16" s="544" t="s">
        <v>36</v>
      </c>
      <c r="G16" s="545"/>
      <c r="H16" s="545"/>
      <c r="I16" s="545"/>
      <c r="J16" s="553" t="s">
        <v>37</v>
      </c>
      <c r="K16" s="553"/>
      <c r="L16" s="553"/>
      <c r="M16" s="553"/>
      <c r="N16" s="554" t="s">
        <v>38</v>
      </c>
      <c r="O16" s="555"/>
      <c r="P16" s="555"/>
      <c r="Q16" s="555"/>
      <c r="R16" s="556"/>
      <c r="S16" s="544" t="s">
        <v>39</v>
      </c>
      <c r="T16" s="545"/>
      <c r="U16" s="545"/>
      <c r="V16" s="545"/>
      <c r="W16" s="545"/>
      <c r="X16" s="546"/>
      <c r="Y16" s="23"/>
    </row>
    <row r="17" spans="1:25" ht="15" customHeight="1">
      <c r="A17" s="565"/>
      <c r="B17" s="569"/>
      <c r="C17" s="570"/>
      <c r="D17" s="569"/>
      <c r="E17" s="570"/>
      <c r="F17" s="547"/>
      <c r="G17" s="548"/>
      <c r="H17" s="548"/>
      <c r="I17" s="548"/>
      <c r="J17" s="553" t="s">
        <v>40</v>
      </c>
      <c r="K17" s="553"/>
      <c r="L17" s="553"/>
      <c r="M17" s="553"/>
      <c r="N17" s="554" t="s">
        <v>41</v>
      </c>
      <c r="O17" s="555"/>
      <c r="P17" s="555"/>
      <c r="Q17" s="555"/>
      <c r="R17" s="556"/>
      <c r="S17" s="547"/>
      <c r="T17" s="548"/>
      <c r="U17" s="548"/>
      <c r="V17" s="548"/>
      <c r="W17" s="548"/>
      <c r="X17" s="549"/>
      <c r="Y17" s="23"/>
    </row>
    <row r="18" spans="1:25" ht="27" customHeight="1" thickBot="1">
      <c r="A18" s="566"/>
      <c r="B18" s="571"/>
      <c r="C18" s="572"/>
      <c r="D18" s="571"/>
      <c r="E18" s="572"/>
      <c r="F18" s="550"/>
      <c r="G18" s="551"/>
      <c r="H18" s="551"/>
      <c r="I18" s="551"/>
      <c r="J18" s="557" t="s">
        <v>42</v>
      </c>
      <c r="K18" s="557"/>
      <c r="L18" s="557"/>
      <c r="M18" s="557"/>
      <c r="N18" s="558" t="s">
        <v>43</v>
      </c>
      <c r="O18" s="559"/>
      <c r="P18" s="559"/>
      <c r="Q18" s="559"/>
      <c r="R18" s="560"/>
      <c r="S18" s="550"/>
      <c r="T18" s="551"/>
      <c r="U18" s="551"/>
      <c r="V18" s="551"/>
      <c r="W18" s="551"/>
      <c r="X18" s="552"/>
      <c r="Y18" s="23"/>
    </row>
    <row r="19" spans="1:25" ht="25.35" customHeight="1" thickBot="1">
      <c r="A19" s="561" t="s">
        <v>44</v>
      </c>
      <c r="B19" s="562"/>
      <c r="C19" s="562"/>
      <c r="D19" s="562"/>
      <c r="E19" s="562"/>
      <c r="F19" s="562"/>
      <c r="G19" s="562"/>
      <c r="H19" s="562"/>
      <c r="I19" s="562"/>
      <c r="J19" s="562"/>
      <c r="K19" s="562"/>
      <c r="L19" s="562"/>
      <c r="M19" s="562"/>
      <c r="N19" s="562"/>
      <c r="O19" s="562"/>
      <c r="P19" s="562"/>
      <c r="Q19" s="562"/>
      <c r="R19" s="562"/>
      <c r="S19" s="562"/>
      <c r="T19" s="562"/>
      <c r="U19" s="562"/>
      <c r="V19" s="562"/>
      <c r="W19" s="562"/>
      <c r="X19" s="563"/>
      <c r="Y19" s="23"/>
    </row>
    <row r="20" spans="1:25" ht="27.75" customHeight="1" thickBot="1">
      <c r="A20" s="579" t="s">
        <v>45</v>
      </c>
      <c r="B20" s="580"/>
      <c r="C20" s="580"/>
      <c r="D20" s="580"/>
      <c r="E20" s="581"/>
      <c r="F20" s="579" t="s">
        <v>46</v>
      </c>
      <c r="G20" s="580"/>
      <c r="H20" s="580"/>
      <c r="I20" s="580"/>
      <c r="J20" s="580"/>
      <c r="K20" s="580"/>
      <c r="L20" s="580"/>
      <c r="M20" s="580"/>
      <c r="N20" s="581"/>
      <c r="O20" s="579" t="s">
        <v>47</v>
      </c>
      <c r="P20" s="580"/>
      <c r="Q20" s="580"/>
      <c r="R20" s="580"/>
      <c r="S20" s="580"/>
      <c r="T20" s="580"/>
      <c r="U20" s="580"/>
      <c r="V20" s="580"/>
      <c r="W20" s="580"/>
      <c r="X20" s="581"/>
      <c r="Y20" s="23"/>
    </row>
    <row r="21" spans="1:25" ht="18.95" customHeight="1" thickBot="1">
      <c r="A21" s="521" t="s">
        <v>48</v>
      </c>
      <c r="B21" s="522"/>
      <c r="C21" s="522"/>
      <c r="D21" s="522"/>
      <c r="E21" s="522"/>
      <c r="F21" s="522"/>
      <c r="G21" s="522"/>
      <c r="H21" s="522"/>
      <c r="I21" s="522"/>
      <c r="J21" s="522"/>
      <c r="K21" s="522"/>
      <c r="L21" s="522"/>
      <c r="M21" s="522"/>
      <c r="N21" s="522"/>
      <c r="O21" s="522"/>
      <c r="P21" s="522"/>
      <c r="Q21" s="522"/>
      <c r="R21" s="522"/>
      <c r="S21" s="522"/>
      <c r="T21" s="522"/>
      <c r="U21" s="522"/>
      <c r="V21" s="522"/>
      <c r="W21" s="522"/>
      <c r="X21" s="523"/>
      <c r="Y21" s="23"/>
    </row>
    <row r="22" spans="1:25" ht="18.95" customHeight="1">
      <c r="A22" s="582" t="s">
        <v>49</v>
      </c>
      <c r="B22" s="583"/>
      <c r="C22" s="22" t="s">
        <v>50</v>
      </c>
      <c r="D22" s="22" t="s">
        <v>51</v>
      </c>
      <c r="E22" s="22" t="s">
        <v>52</v>
      </c>
      <c r="F22" s="584" t="s">
        <v>53</v>
      </c>
      <c r="G22" s="584"/>
      <c r="H22" s="584"/>
      <c r="I22" s="22" t="s">
        <v>54</v>
      </c>
      <c r="J22" s="584" t="s">
        <v>55</v>
      </c>
      <c r="K22" s="584"/>
      <c r="L22" s="584"/>
      <c r="M22" s="21" t="s">
        <v>56</v>
      </c>
      <c r="N22" s="584" t="s">
        <v>57</v>
      </c>
      <c r="O22" s="584"/>
      <c r="P22" s="584" t="s">
        <v>58</v>
      </c>
      <c r="Q22" s="584"/>
      <c r="R22" s="584"/>
      <c r="S22" s="573" t="s">
        <v>59</v>
      </c>
      <c r="T22" s="573"/>
      <c r="U22" s="573" t="s">
        <v>60</v>
      </c>
      <c r="V22" s="573"/>
      <c r="W22" s="3" t="s">
        <v>61</v>
      </c>
      <c r="X22" s="3" t="s">
        <v>62</v>
      </c>
      <c r="Y22" s="23"/>
    </row>
    <row r="23" spans="1:25" ht="18.95" customHeight="1">
      <c r="A23" s="574" t="s">
        <v>63</v>
      </c>
      <c r="B23" s="575"/>
      <c r="C23" s="4" t="s">
        <v>64</v>
      </c>
      <c r="D23" s="4" t="s">
        <v>65</v>
      </c>
      <c r="E23" s="4" t="s">
        <v>66</v>
      </c>
      <c r="F23" s="576" t="s">
        <v>67</v>
      </c>
      <c r="G23" s="577"/>
      <c r="H23" s="578"/>
      <c r="I23" s="4" t="s">
        <v>68</v>
      </c>
      <c r="J23" s="576" t="s">
        <v>69</v>
      </c>
      <c r="K23" s="577"/>
      <c r="L23" s="578"/>
      <c r="M23" s="4" t="s">
        <v>70</v>
      </c>
      <c r="N23" s="576" t="s">
        <v>71</v>
      </c>
      <c r="O23" s="578"/>
      <c r="P23" s="576" t="s">
        <v>72</v>
      </c>
      <c r="Q23" s="577"/>
      <c r="R23" s="578"/>
      <c r="S23" s="576" t="s">
        <v>73</v>
      </c>
      <c r="T23" s="578"/>
      <c r="U23" s="576" t="s">
        <v>74</v>
      </c>
      <c r="V23" s="578"/>
      <c r="W23" s="5" t="s">
        <v>75</v>
      </c>
      <c r="X23" s="5">
        <f>SUM(C23:W23)</f>
        <v>0</v>
      </c>
      <c r="Y23" s="23"/>
    </row>
    <row r="24" spans="1:25" ht="18.95" customHeight="1" thickBot="1">
      <c r="A24" s="599" t="s">
        <v>76</v>
      </c>
      <c r="B24" s="600"/>
      <c r="C24" s="19" t="s">
        <v>77</v>
      </c>
      <c r="D24" s="19" t="s">
        <v>78</v>
      </c>
      <c r="E24" s="19" t="s">
        <v>79</v>
      </c>
      <c r="F24" s="585" t="s">
        <v>80</v>
      </c>
      <c r="G24" s="585"/>
      <c r="H24" s="585"/>
      <c r="I24" s="19" t="s">
        <v>81</v>
      </c>
      <c r="J24" s="585" t="s">
        <v>82</v>
      </c>
      <c r="K24" s="585"/>
      <c r="L24" s="585"/>
      <c r="M24" s="19" t="s">
        <v>83</v>
      </c>
      <c r="N24" s="585" t="s">
        <v>84</v>
      </c>
      <c r="O24" s="585"/>
      <c r="P24" s="585" t="s">
        <v>85</v>
      </c>
      <c r="Q24" s="585"/>
      <c r="R24" s="585"/>
      <c r="S24" s="585" t="s">
        <v>86</v>
      </c>
      <c r="T24" s="585"/>
      <c r="U24" s="585" t="s">
        <v>87</v>
      </c>
      <c r="V24" s="585"/>
      <c r="W24" s="6" t="s">
        <v>88</v>
      </c>
      <c r="X24" s="6">
        <f>SUM(C24:W24)</f>
        <v>0</v>
      </c>
      <c r="Y24" s="23"/>
    </row>
    <row r="25" spans="1:25" ht="19.7" customHeight="1" thickBot="1">
      <c r="A25" s="521" t="s">
        <v>89</v>
      </c>
      <c r="B25" s="522"/>
      <c r="C25" s="522"/>
      <c r="D25" s="522"/>
      <c r="E25" s="522"/>
      <c r="F25" s="522"/>
      <c r="G25" s="522"/>
      <c r="H25" s="522"/>
      <c r="I25" s="522"/>
      <c r="J25" s="522"/>
      <c r="K25" s="522"/>
      <c r="L25" s="522"/>
      <c r="M25" s="522"/>
      <c r="N25" s="522"/>
      <c r="O25" s="522"/>
      <c r="P25" s="522"/>
      <c r="Q25" s="522"/>
      <c r="R25" s="522"/>
      <c r="S25" s="522"/>
      <c r="T25" s="522"/>
      <c r="U25" s="522"/>
      <c r="V25" s="522"/>
      <c r="W25" s="522"/>
      <c r="X25" s="523"/>
      <c r="Y25" s="23"/>
    </row>
    <row r="26" spans="1:25" ht="33.75">
      <c r="A26" s="7" t="s">
        <v>90</v>
      </c>
      <c r="B26" s="21" t="s">
        <v>91</v>
      </c>
      <c r="C26" s="21" t="s">
        <v>92</v>
      </c>
      <c r="D26" s="8" t="s">
        <v>93</v>
      </c>
      <c r="E26" s="20"/>
      <c r="F26" s="20"/>
      <c r="G26" s="586"/>
      <c r="H26" s="586"/>
      <c r="I26" s="586"/>
      <c r="J26" s="586"/>
      <c r="K26" s="586"/>
      <c r="L26" s="586"/>
      <c r="M26" s="586"/>
      <c r="N26" s="586"/>
      <c r="O26" s="586"/>
      <c r="P26" s="586"/>
      <c r="Q26" s="586"/>
      <c r="R26" s="588"/>
      <c r="S26" s="588"/>
      <c r="T26" s="588"/>
      <c r="U26" s="588"/>
      <c r="V26" s="588"/>
      <c r="W26" s="586"/>
      <c r="X26" s="589"/>
      <c r="Y26" s="23"/>
    </row>
    <row r="27" spans="1:25" ht="17.850000000000001" customHeight="1">
      <c r="A27" s="9" t="s">
        <v>94</v>
      </c>
      <c r="B27" s="10">
        <f>IF(ISERROR($C$23/$C$24),0,$C$23/$C$24)</f>
        <v>0</v>
      </c>
      <c r="C27" s="10">
        <f t="shared" ref="C27:C35" si="0">IF(B27=0,0,100%)</f>
        <v>0</v>
      </c>
      <c r="D27" s="10" t="str">
        <f>$D$16</f>
        <v>&lt;RANGO_MET&gt;</v>
      </c>
      <c r="E27" s="32"/>
      <c r="F27" s="32"/>
      <c r="G27" s="587"/>
      <c r="H27" s="587"/>
      <c r="I27" s="590"/>
      <c r="J27" s="590"/>
      <c r="K27" s="33"/>
      <c r="L27" s="34"/>
      <c r="M27" s="587"/>
      <c r="N27" s="587"/>
      <c r="O27" s="587"/>
      <c r="P27" s="587"/>
      <c r="Q27" s="587"/>
      <c r="R27" s="591"/>
      <c r="S27" s="591"/>
      <c r="T27" s="591"/>
      <c r="U27" s="591"/>
      <c r="V27" s="591"/>
      <c r="W27" s="592"/>
      <c r="X27" s="593"/>
      <c r="Y27" s="23"/>
    </row>
    <row r="28" spans="1:25" ht="17.850000000000001" customHeight="1">
      <c r="A28" s="9" t="s">
        <v>95</v>
      </c>
      <c r="B28" s="10">
        <f>IF(ISERROR($D$23/$D$24),0,$D$23/$D$24)</f>
        <v>0</v>
      </c>
      <c r="C28" s="10">
        <f t="shared" si="0"/>
        <v>0</v>
      </c>
      <c r="D28" s="10" t="str">
        <f t="shared" ref="D28:D38" si="1">$D$16</f>
        <v>&lt;RANGO_MET&gt;</v>
      </c>
      <c r="E28" s="32"/>
      <c r="F28" s="32"/>
      <c r="G28" s="590"/>
      <c r="H28" s="590"/>
      <c r="I28" s="590"/>
      <c r="J28" s="590"/>
      <c r="K28" s="35"/>
      <c r="L28" s="33"/>
      <c r="M28" s="590"/>
      <c r="N28" s="590"/>
      <c r="O28" s="590"/>
      <c r="P28" s="590"/>
      <c r="Q28" s="590"/>
      <c r="R28" s="591"/>
      <c r="S28" s="591"/>
      <c r="T28" s="591"/>
      <c r="U28" s="591"/>
      <c r="V28" s="591"/>
      <c r="W28" s="592"/>
      <c r="X28" s="593"/>
      <c r="Y28" s="23"/>
    </row>
    <row r="29" spans="1:25" ht="17.850000000000001" customHeight="1">
      <c r="A29" s="9" t="s">
        <v>96</v>
      </c>
      <c r="B29" s="10">
        <f>IF(ISERROR($E$23/$E$24),0,$E$23/$E$24)</f>
        <v>0</v>
      </c>
      <c r="C29" s="10">
        <f t="shared" si="0"/>
        <v>0</v>
      </c>
      <c r="D29" s="10" t="str">
        <f t="shared" si="1"/>
        <v>&lt;RANGO_MET&gt;</v>
      </c>
      <c r="E29" s="32"/>
      <c r="F29" s="32"/>
      <c r="G29" s="590"/>
      <c r="H29" s="590"/>
      <c r="I29" s="590"/>
      <c r="J29" s="590"/>
      <c r="K29" s="35"/>
      <c r="L29" s="33"/>
      <c r="M29" s="590"/>
      <c r="N29" s="590"/>
      <c r="O29" s="590"/>
      <c r="P29" s="590"/>
      <c r="Q29" s="590"/>
      <c r="R29" s="591"/>
      <c r="S29" s="591"/>
      <c r="T29" s="591"/>
      <c r="U29" s="591"/>
      <c r="V29" s="591"/>
      <c r="W29" s="592"/>
      <c r="X29" s="593"/>
      <c r="Y29" s="23"/>
    </row>
    <row r="30" spans="1:25" ht="17.850000000000001" customHeight="1">
      <c r="A30" s="9" t="s">
        <v>97</v>
      </c>
      <c r="B30" s="10">
        <f>IF(ISERROR($F$23/$F$24),0,$F$23/$F$24)</f>
        <v>0</v>
      </c>
      <c r="C30" s="10">
        <f t="shared" si="0"/>
        <v>0</v>
      </c>
      <c r="D30" s="10" t="str">
        <f t="shared" si="1"/>
        <v>&lt;RANGO_MET&gt;</v>
      </c>
      <c r="E30" s="32"/>
      <c r="F30" s="32"/>
      <c r="G30" s="590"/>
      <c r="H30" s="590"/>
      <c r="I30" s="590"/>
      <c r="J30" s="590"/>
      <c r="K30" s="35"/>
      <c r="L30" s="33"/>
      <c r="M30" s="590"/>
      <c r="N30" s="590"/>
      <c r="O30" s="590"/>
      <c r="P30" s="590"/>
      <c r="Q30" s="590"/>
      <c r="R30" s="591"/>
      <c r="S30" s="591"/>
      <c r="T30" s="591"/>
      <c r="U30" s="591"/>
      <c r="V30" s="591"/>
      <c r="W30" s="592"/>
      <c r="X30" s="593"/>
      <c r="Y30" s="23"/>
    </row>
    <row r="31" spans="1:25" ht="17.850000000000001" customHeight="1">
      <c r="A31" s="9" t="s">
        <v>98</v>
      </c>
      <c r="B31" s="10">
        <f>IF(ISERROR($I$23/$I$24),0,$I$23/$I$24)</f>
        <v>0</v>
      </c>
      <c r="C31" s="10">
        <f t="shared" si="0"/>
        <v>0</v>
      </c>
      <c r="D31" s="10" t="str">
        <f t="shared" si="1"/>
        <v>&lt;RANGO_MET&gt;</v>
      </c>
      <c r="E31" s="32"/>
      <c r="F31" s="32"/>
      <c r="G31" s="590"/>
      <c r="H31" s="590"/>
      <c r="I31" s="590"/>
      <c r="J31" s="590"/>
      <c r="K31" s="35"/>
      <c r="L31" s="33"/>
      <c r="M31" s="590"/>
      <c r="N31" s="590"/>
      <c r="O31" s="590"/>
      <c r="P31" s="590"/>
      <c r="Q31" s="590"/>
      <c r="R31" s="591"/>
      <c r="S31" s="591"/>
      <c r="T31" s="591"/>
      <c r="U31" s="591"/>
      <c r="V31" s="591"/>
      <c r="W31" s="592"/>
      <c r="X31" s="593"/>
      <c r="Y31" s="23"/>
    </row>
    <row r="32" spans="1:25" ht="17.850000000000001" customHeight="1">
      <c r="A32" s="9" t="s">
        <v>99</v>
      </c>
      <c r="B32" s="10">
        <f>IF(ISERROR($J$23/$J$24),0,$J$23/$J$24)</f>
        <v>0</v>
      </c>
      <c r="C32" s="10">
        <f t="shared" si="0"/>
        <v>0</v>
      </c>
      <c r="D32" s="10" t="str">
        <f t="shared" si="1"/>
        <v>&lt;RANGO_MET&gt;</v>
      </c>
      <c r="E32" s="32"/>
      <c r="F32" s="32"/>
      <c r="G32" s="590"/>
      <c r="H32" s="590"/>
      <c r="I32" s="590"/>
      <c r="J32" s="590"/>
      <c r="K32" s="35"/>
      <c r="L32" s="33"/>
      <c r="M32" s="590"/>
      <c r="N32" s="590"/>
      <c r="O32" s="590"/>
      <c r="P32" s="590"/>
      <c r="Q32" s="590"/>
      <c r="R32" s="591"/>
      <c r="S32" s="591"/>
      <c r="T32" s="591"/>
      <c r="U32" s="591"/>
      <c r="V32" s="591"/>
      <c r="W32" s="592"/>
      <c r="X32" s="593"/>
      <c r="Y32" s="23"/>
    </row>
    <row r="33" spans="1:25" ht="17.850000000000001" customHeight="1">
      <c r="A33" s="9" t="s">
        <v>100</v>
      </c>
      <c r="B33" s="10">
        <f>IF(ISERROR($M$23/$M$24),0,$M$23/$M$24)</f>
        <v>0</v>
      </c>
      <c r="C33" s="10">
        <f t="shared" si="0"/>
        <v>0</v>
      </c>
      <c r="D33" s="10" t="str">
        <f t="shared" si="1"/>
        <v>&lt;RANGO_MET&gt;</v>
      </c>
      <c r="E33" s="32"/>
      <c r="F33" s="32"/>
      <c r="G33" s="590"/>
      <c r="H33" s="590"/>
      <c r="I33" s="590"/>
      <c r="J33" s="590"/>
      <c r="K33" s="35"/>
      <c r="L33" s="33"/>
      <c r="M33" s="590"/>
      <c r="N33" s="590"/>
      <c r="O33" s="590"/>
      <c r="P33" s="590"/>
      <c r="Q33" s="590"/>
      <c r="R33" s="591"/>
      <c r="S33" s="591"/>
      <c r="T33" s="591"/>
      <c r="U33" s="591"/>
      <c r="V33" s="591"/>
      <c r="W33" s="592"/>
      <c r="X33" s="593"/>
      <c r="Y33" s="23"/>
    </row>
    <row r="34" spans="1:25" ht="17.850000000000001" customHeight="1">
      <c r="A34" s="9" t="s">
        <v>101</v>
      </c>
      <c r="B34" s="10">
        <f>IF(ISERROR($N$23/$N$24),0,$N$23/$N$24)</f>
        <v>0</v>
      </c>
      <c r="C34" s="10">
        <f t="shared" si="0"/>
        <v>0</v>
      </c>
      <c r="D34" s="10" t="str">
        <f t="shared" si="1"/>
        <v>&lt;RANGO_MET&gt;</v>
      </c>
      <c r="E34" s="32"/>
      <c r="F34" s="32"/>
      <c r="G34" s="590"/>
      <c r="H34" s="590"/>
      <c r="I34" s="590"/>
      <c r="J34" s="590"/>
      <c r="K34" s="35"/>
      <c r="L34" s="33"/>
      <c r="M34" s="590"/>
      <c r="N34" s="590"/>
      <c r="O34" s="590"/>
      <c r="P34" s="590"/>
      <c r="Q34" s="590"/>
      <c r="R34" s="591"/>
      <c r="S34" s="591"/>
      <c r="T34" s="591"/>
      <c r="U34" s="591"/>
      <c r="V34" s="591"/>
      <c r="W34" s="592"/>
      <c r="X34" s="593"/>
      <c r="Y34" s="23"/>
    </row>
    <row r="35" spans="1:25" ht="17.850000000000001" customHeight="1">
      <c r="A35" s="9" t="s">
        <v>102</v>
      </c>
      <c r="B35" s="10">
        <f>IF(ISERROR($P$23/$P$24),0,$P$23/$P$24)</f>
        <v>0</v>
      </c>
      <c r="C35" s="10">
        <f t="shared" si="0"/>
        <v>0</v>
      </c>
      <c r="D35" s="10" t="str">
        <f t="shared" si="1"/>
        <v>&lt;RANGO_MET&gt;</v>
      </c>
      <c r="E35" s="32"/>
      <c r="F35" s="32"/>
      <c r="G35" s="590"/>
      <c r="H35" s="590"/>
      <c r="I35" s="590"/>
      <c r="J35" s="590"/>
      <c r="K35" s="35"/>
      <c r="L35" s="33"/>
      <c r="M35" s="590"/>
      <c r="N35" s="590"/>
      <c r="O35" s="590"/>
      <c r="P35" s="590"/>
      <c r="Q35" s="590"/>
      <c r="R35" s="591"/>
      <c r="S35" s="591"/>
      <c r="T35" s="591"/>
      <c r="U35" s="591"/>
      <c r="V35" s="591"/>
      <c r="W35" s="592"/>
      <c r="X35" s="593"/>
      <c r="Y35" s="23"/>
    </row>
    <row r="36" spans="1:25" ht="17.850000000000001" customHeight="1">
      <c r="A36" s="9" t="s">
        <v>103</v>
      </c>
      <c r="B36" s="10">
        <f>IF(ISERROR($S$23/$S$24),0,$S$23/$S$24)</f>
        <v>0</v>
      </c>
      <c r="C36" s="10">
        <f t="shared" ref="C36:C38" si="2">IF(B36=0,0,100%)</f>
        <v>0</v>
      </c>
      <c r="D36" s="10" t="str">
        <f t="shared" si="1"/>
        <v>&lt;RANGO_MET&gt;</v>
      </c>
      <c r="E36" s="32"/>
      <c r="F36" s="32"/>
      <c r="G36" s="590"/>
      <c r="H36" s="590"/>
      <c r="I36" s="590"/>
      <c r="J36" s="590"/>
      <c r="K36" s="35"/>
      <c r="L36" s="33"/>
      <c r="M36" s="590"/>
      <c r="N36" s="590"/>
      <c r="O36" s="590"/>
      <c r="P36" s="590"/>
      <c r="Q36" s="590"/>
      <c r="R36" s="591"/>
      <c r="S36" s="591"/>
      <c r="T36" s="591"/>
      <c r="U36" s="591"/>
      <c r="V36" s="591"/>
      <c r="W36" s="592"/>
      <c r="X36" s="593"/>
      <c r="Y36" s="23"/>
    </row>
    <row r="37" spans="1:25" ht="17.850000000000001" customHeight="1">
      <c r="A37" s="9" t="s">
        <v>104</v>
      </c>
      <c r="B37" s="10">
        <f>IF(ISERROR($U$23/$U$24),0,$U$23/$U$24)</f>
        <v>0</v>
      </c>
      <c r="C37" s="10">
        <f t="shared" si="2"/>
        <v>0</v>
      </c>
      <c r="D37" s="10" t="str">
        <f t="shared" si="1"/>
        <v>&lt;RANGO_MET&gt;</v>
      </c>
      <c r="E37" s="32"/>
      <c r="F37" s="32"/>
      <c r="G37" s="590"/>
      <c r="H37" s="590"/>
      <c r="I37" s="590"/>
      <c r="J37" s="590"/>
      <c r="K37" s="35"/>
      <c r="L37" s="33"/>
      <c r="M37" s="590"/>
      <c r="N37" s="590"/>
      <c r="O37" s="590"/>
      <c r="P37" s="590"/>
      <c r="Q37" s="590"/>
      <c r="R37" s="591"/>
      <c r="S37" s="591"/>
      <c r="T37" s="591"/>
      <c r="U37" s="591"/>
      <c r="V37" s="591"/>
      <c r="W37" s="592"/>
      <c r="X37" s="593"/>
      <c r="Y37" s="23"/>
    </row>
    <row r="38" spans="1:25" ht="17.850000000000001" customHeight="1" thickBot="1">
      <c r="A38" s="27" t="s">
        <v>105</v>
      </c>
      <c r="B38" s="28">
        <f>IF(ISERROR($W$23/$W$24),0,$W$23/$W$24)</f>
        <v>0</v>
      </c>
      <c r="C38" s="28">
        <f t="shared" si="2"/>
        <v>0</v>
      </c>
      <c r="D38" s="28" t="str">
        <f t="shared" si="1"/>
        <v>&lt;RANGO_MET&gt;</v>
      </c>
      <c r="E38" s="32"/>
      <c r="F38" s="32"/>
      <c r="G38" s="32"/>
      <c r="H38" s="32"/>
      <c r="I38" s="32"/>
      <c r="J38" s="32"/>
      <c r="K38" s="35"/>
      <c r="L38" s="33"/>
      <c r="M38" s="32"/>
      <c r="N38" s="32"/>
      <c r="O38" s="32"/>
      <c r="P38" s="32"/>
      <c r="Q38" s="32"/>
      <c r="R38" s="594"/>
      <c r="S38" s="594"/>
      <c r="T38" s="594"/>
      <c r="U38" s="594"/>
      <c r="V38" s="594"/>
      <c r="W38" s="590"/>
      <c r="X38" s="595"/>
      <c r="Y38" s="23"/>
    </row>
    <row r="39" spans="1:25" ht="17.25" customHeight="1" thickBot="1">
      <c r="A39" s="29" t="s">
        <v>106</v>
      </c>
      <c r="B39" s="30">
        <f>IF(ISERROR($X$23/$X$24),0,$X$23/$X$24)</f>
        <v>0</v>
      </c>
      <c r="C39" s="30" t="s">
        <v>34</v>
      </c>
      <c r="D39" s="31">
        <f t="shared" ref="D39" si="3">SUM(D27:D38)/12</f>
        <v>0</v>
      </c>
      <c r="E39" s="18"/>
      <c r="F39" s="18"/>
      <c r="G39" s="597"/>
      <c r="H39" s="597"/>
      <c r="I39" s="597"/>
      <c r="J39" s="597"/>
      <c r="K39" s="11"/>
      <c r="L39" s="12"/>
      <c r="M39" s="597"/>
      <c r="N39" s="597"/>
      <c r="O39" s="597"/>
      <c r="P39" s="597"/>
      <c r="Q39" s="597"/>
      <c r="R39" s="596"/>
      <c r="S39" s="596"/>
      <c r="T39" s="596"/>
      <c r="U39" s="596"/>
      <c r="V39" s="596"/>
      <c r="W39" s="597"/>
      <c r="X39" s="598"/>
      <c r="Y39" s="23"/>
    </row>
    <row r="40" spans="1:25" ht="15.75" customHeight="1" thickBot="1">
      <c r="A40" s="601" t="s">
        <v>107</v>
      </c>
      <c r="B40" s="602"/>
      <c r="C40" s="602"/>
      <c r="D40" s="602"/>
      <c r="E40" s="602"/>
      <c r="F40" s="602"/>
      <c r="G40" s="602"/>
      <c r="H40" s="602"/>
      <c r="I40" s="602"/>
      <c r="J40" s="602"/>
      <c r="K40" s="602"/>
      <c r="L40" s="602"/>
      <c r="M40" s="602"/>
      <c r="N40" s="602"/>
      <c r="O40" s="602"/>
      <c r="P40" s="602"/>
      <c r="Q40" s="602"/>
      <c r="R40" s="602"/>
      <c r="S40" s="602"/>
      <c r="T40" s="602"/>
      <c r="U40" s="602"/>
      <c r="V40" s="602"/>
      <c r="W40" s="602"/>
      <c r="X40" s="603"/>
      <c r="Y40" s="23"/>
    </row>
    <row r="41" spans="1:25" ht="12">
      <c r="A41" s="604" t="s">
        <v>108</v>
      </c>
      <c r="B41" s="605"/>
      <c r="C41" s="605"/>
      <c r="D41" s="605"/>
      <c r="E41" s="605"/>
      <c r="F41" s="605"/>
      <c r="G41" s="605"/>
      <c r="H41" s="605"/>
      <c r="I41" s="605"/>
      <c r="J41" s="605"/>
      <c r="K41" s="605"/>
      <c r="L41" s="605"/>
      <c r="M41" s="605"/>
      <c r="N41" s="605"/>
      <c r="O41" s="605"/>
      <c r="P41" s="605"/>
      <c r="Q41" s="605"/>
      <c r="R41" s="605"/>
      <c r="S41" s="605"/>
      <c r="T41" s="605"/>
      <c r="U41" s="605"/>
      <c r="V41" s="605"/>
      <c r="W41" s="605"/>
      <c r="X41" s="606"/>
      <c r="Y41" s="23"/>
    </row>
    <row r="42" spans="1:25" ht="24.75" customHeight="1">
      <c r="A42" s="442"/>
      <c r="B42" s="443"/>
      <c r="C42" s="443"/>
      <c r="D42" s="443"/>
      <c r="E42" s="443"/>
      <c r="F42" s="443"/>
      <c r="G42" s="443"/>
      <c r="H42" s="443"/>
      <c r="I42" s="443"/>
      <c r="J42" s="443"/>
      <c r="K42" s="443"/>
      <c r="L42" s="443"/>
      <c r="M42" s="443"/>
      <c r="N42" s="443"/>
      <c r="O42" s="443"/>
      <c r="P42" s="443"/>
      <c r="Q42" s="443"/>
      <c r="R42" s="443"/>
      <c r="S42" s="443"/>
      <c r="T42" s="443"/>
      <c r="U42" s="443"/>
      <c r="V42" s="443"/>
      <c r="W42" s="443"/>
      <c r="X42" s="444"/>
      <c r="Y42" s="23"/>
    </row>
    <row r="43" spans="1:25" ht="23.25" customHeight="1">
      <c r="A43" s="445"/>
      <c r="B43" s="446"/>
      <c r="C43" s="446"/>
      <c r="D43" s="446"/>
      <c r="E43" s="446"/>
      <c r="F43" s="446"/>
      <c r="G43" s="446"/>
      <c r="H43" s="446"/>
      <c r="I43" s="446"/>
      <c r="J43" s="446"/>
      <c r="K43" s="446"/>
      <c r="L43" s="446"/>
      <c r="M43" s="446"/>
      <c r="N43" s="446"/>
      <c r="O43" s="446"/>
      <c r="P43" s="446"/>
      <c r="Q43" s="446"/>
      <c r="R43" s="446"/>
      <c r="S43" s="446"/>
      <c r="T43" s="446"/>
      <c r="U43" s="446"/>
      <c r="V43" s="446"/>
      <c r="W43" s="446"/>
      <c r="X43" s="447"/>
      <c r="Y43" s="23"/>
    </row>
    <row r="44" spans="1:25" ht="2.25" customHeight="1" thickBot="1">
      <c r="A44" s="607"/>
      <c r="B44" s="608"/>
      <c r="C44" s="608"/>
      <c r="D44" s="608"/>
      <c r="E44" s="608"/>
      <c r="F44" s="608"/>
      <c r="G44" s="608"/>
      <c r="H44" s="608"/>
      <c r="I44" s="608"/>
      <c r="J44" s="608"/>
      <c r="K44" s="608"/>
      <c r="L44" s="608"/>
      <c r="M44" s="608"/>
      <c r="N44" s="608"/>
      <c r="O44" s="608"/>
      <c r="P44" s="608"/>
      <c r="Q44" s="608"/>
      <c r="R44" s="608"/>
      <c r="S44" s="608"/>
      <c r="T44" s="608"/>
      <c r="U44" s="608"/>
      <c r="V44" s="608"/>
      <c r="W44" s="608"/>
      <c r="X44" s="609"/>
      <c r="Y44" s="23"/>
    </row>
    <row r="45" spans="1:25" ht="12">
      <c r="A45" s="604" t="s">
        <v>109</v>
      </c>
      <c r="B45" s="605"/>
      <c r="C45" s="605"/>
      <c r="D45" s="605"/>
      <c r="E45" s="605"/>
      <c r="F45" s="605"/>
      <c r="G45" s="605"/>
      <c r="H45" s="605"/>
      <c r="I45" s="605"/>
      <c r="J45" s="605"/>
      <c r="K45" s="605"/>
      <c r="L45" s="605"/>
      <c r="M45" s="605"/>
      <c r="N45" s="605"/>
      <c r="O45" s="605"/>
      <c r="P45" s="605"/>
      <c r="Q45" s="605"/>
      <c r="R45" s="605"/>
      <c r="S45" s="605"/>
      <c r="T45" s="605"/>
      <c r="U45" s="605"/>
      <c r="V45" s="605"/>
      <c r="W45" s="605"/>
      <c r="X45" s="606"/>
      <c r="Y45" s="23"/>
    </row>
    <row r="46" spans="1:25" s="16" customFormat="1" ht="24" customHeight="1">
      <c r="A46" s="442"/>
      <c r="B46" s="443"/>
      <c r="C46" s="443"/>
      <c r="D46" s="443"/>
      <c r="E46" s="443"/>
      <c r="F46" s="443"/>
      <c r="G46" s="443"/>
      <c r="H46" s="443"/>
      <c r="I46" s="443"/>
      <c r="J46" s="443"/>
      <c r="K46" s="443"/>
      <c r="L46" s="443"/>
      <c r="M46" s="443"/>
      <c r="N46" s="443"/>
      <c r="O46" s="443"/>
      <c r="P46" s="443"/>
      <c r="Q46" s="443"/>
      <c r="R46" s="443"/>
      <c r="S46" s="443"/>
      <c r="T46" s="443"/>
      <c r="U46" s="443"/>
      <c r="V46" s="443"/>
      <c r="W46" s="443"/>
      <c r="X46" s="444"/>
      <c r="Y46" s="25"/>
    </row>
    <row r="47" spans="1:25" s="16" customFormat="1" ht="23.25" customHeight="1">
      <c r="A47" s="445"/>
      <c r="B47" s="446"/>
      <c r="C47" s="446"/>
      <c r="D47" s="446"/>
      <c r="E47" s="446"/>
      <c r="F47" s="446"/>
      <c r="G47" s="446"/>
      <c r="H47" s="446"/>
      <c r="I47" s="446"/>
      <c r="J47" s="446"/>
      <c r="K47" s="446"/>
      <c r="L47" s="446"/>
      <c r="M47" s="446"/>
      <c r="N47" s="446"/>
      <c r="O47" s="446"/>
      <c r="P47" s="446"/>
      <c r="Q47" s="446"/>
      <c r="R47" s="446"/>
      <c r="S47" s="446"/>
      <c r="T47" s="446"/>
      <c r="U47" s="446"/>
      <c r="V47" s="446"/>
      <c r="W47" s="446"/>
      <c r="X47" s="447"/>
      <c r="Y47" s="25"/>
    </row>
    <row r="48" spans="1:25" s="16" customFormat="1" ht="2.25" customHeight="1" thickBot="1">
      <c r="A48" s="442"/>
      <c r="B48" s="443"/>
      <c r="C48" s="443"/>
      <c r="D48" s="443"/>
      <c r="E48" s="443"/>
      <c r="F48" s="443"/>
      <c r="G48" s="443"/>
      <c r="H48" s="443"/>
      <c r="I48" s="443"/>
      <c r="J48" s="443"/>
      <c r="K48" s="443"/>
      <c r="L48" s="443"/>
      <c r="M48" s="443"/>
      <c r="N48" s="443"/>
      <c r="O48" s="443"/>
      <c r="P48" s="443"/>
      <c r="Q48" s="443"/>
      <c r="R48" s="443"/>
      <c r="S48" s="443"/>
      <c r="T48" s="443"/>
      <c r="U48" s="443"/>
      <c r="V48" s="443"/>
      <c r="W48" s="443"/>
      <c r="X48" s="444"/>
      <c r="Y48" s="25"/>
    </row>
    <row r="49" spans="1:25" ht="12">
      <c r="A49" s="604" t="s">
        <v>110</v>
      </c>
      <c r="B49" s="605"/>
      <c r="C49" s="605"/>
      <c r="D49" s="605"/>
      <c r="E49" s="605"/>
      <c r="F49" s="605"/>
      <c r="G49" s="605"/>
      <c r="H49" s="605"/>
      <c r="I49" s="605"/>
      <c r="J49" s="605"/>
      <c r="K49" s="605"/>
      <c r="L49" s="605"/>
      <c r="M49" s="605"/>
      <c r="N49" s="605"/>
      <c r="O49" s="605"/>
      <c r="P49" s="605"/>
      <c r="Q49" s="605"/>
      <c r="R49" s="605"/>
      <c r="S49" s="605"/>
      <c r="T49" s="605"/>
      <c r="U49" s="605"/>
      <c r="V49" s="605"/>
      <c r="W49" s="605"/>
      <c r="X49" s="606"/>
      <c r="Y49" s="23"/>
    </row>
    <row r="50" spans="1:25" s="16" customFormat="1" ht="30.75" customHeight="1">
      <c r="A50" s="442"/>
      <c r="B50" s="443"/>
      <c r="C50" s="443"/>
      <c r="D50" s="443"/>
      <c r="E50" s="443"/>
      <c r="F50" s="443"/>
      <c r="G50" s="443"/>
      <c r="H50" s="443"/>
      <c r="I50" s="443"/>
      <c r="J50" s="443"/>
      <c r="K50" s="443"/>
      <c r="L50" s="443"/>
      <c r="M50" s="443"/>
      <c r="N50" s="443"/>
      <c r="O50" s="443"/>
      <c r="P50" s="443"/>
      <c r="Q50" s="443"/>
      <c r="R50" s="443"/>
      <c r="S50" s="443"/>
      <c r="T50" s="443"/>
      <c r="U50" s="443"/>
      <c r="V50" s="443"/>
      <c r="W50" s="443"/>
      <c r="X50" s="444"/>
      <c r="Y50" s="25"/>
    </row>
    <row r="51" spans="1:25" s="16" customFormat="1" ht="18" customHeight="1">
      <c r="A51" s="445"/>
      <c r="B51" s="446"/>
      <c r="C51" s="446"/>
      <c r="D51" s="446"/>
      <c r="E51" s="446"/>
      <c r="F51" s="446"/>
      <c r="G51" s="446"/>
      <c r="H51" s="446"/>
      <c r="I51" s="446"/>
      <c r="J51" s="446"/>
      <c r="K51" s="446"/>
      <c r="L51" s="446"/>
      <c r="M51" s="446"/>
      <c r="N51" s="446"/>
      <c r="O51" s="446"/>
      <c r="P51" s="446"/>
      <c r="Q51" s="446"/>
      <c r="R51" s="446"/>
      <c r="S51" s="446"/>
      <c r="T51" s="446"/>
      <c r="U51" s="446"/>
      <c r="V51" s="446"/>
      <c r="W51" s="446"/>
      <c r="X51" s="447"/>
      <c r="Y51" s="25"/>
    </row>
    <row r="52" spans="1:25" s="16" customFormat="1" ht="2.25" customHeight="1" thickBot="1">
      <c r="A52" s="442"/>
      <c r="B52" s="443"/>
      <c r="C52" s="443"/>
      <c r="D52" s="443"/>
      <c r="E52" s="443"/>
      <c r="F52" s="443"/>
      <c r="G52" s="443"/>
      <c r="H52" s="443"/>
      <c r="I52" s="443"/>
      <c r="J52" s="443"/>
      <c r="K52" s="443"/>
      <c r="L52" s="443"/>
      <c r="M52" s="443"/>
      <c r="N52" s="443"/>
      <c r="O52" s="443"/>
      <c r="P52" s="443"/>
      <c r="Q52" s="443"/>
      <c r="R52" s="443"/>
      <c r="S52" s="443"/>
      <c r="T52" s="443"/>
      <c r="U52" s="443"/>
      <c r="V52" s="443"/>
      <c r="W52" s="443"/>
      <c r="X52" s="444"/>
      <c r="Y52" s="25"/>
    </row>
    <row r="53" spans="1:25" ht="12">
      <c r="A53" s="604" t="s">
        <v>111</v>
      </c>
      <c r="B53" s="605"/>
      <c r="C53" s="605"/>
      <c r="D53" s="605"/>
      <c r="E53" s="605"/>
      <c r="F53" s="605"/>
      <c r="G53" s="605"/>
      <c r="H53" s="605"/>
      <c r="I53" s="605"/>
      <c r="J53" s="605"/>
      <c r="K53" s="605"/>
      <c r="L53" s="605"/>
      <c r="M53" s="605"/>
      <c r="N53" s="605"/>
      <c r="O53" s="605"/>
      <c r="P53" s="605"/>
      <c r="Q53" s="605"/>
      <c r="R53" s="605"/>
      <c r="S53" s="605"/>
      <c r="T53" s="605"/>
      <c r="U53" s="605"/>
      <c r="V53" s="605"/>
      <c r="W53" s="605"/>
      <c r="X53" s="606"/>
      <c r="Y53" s="23"/>
    </row>
    <row r="54" spans="1:25" s="16" customFormat="1" ht="27.75" customHeight="1">
      <c r="A54" s="442"/>
      <c r="B54" s="443"/>
      <c r="C54" s="443"/>
      <c r="D54" s="443"/>
      <c r="E54" s="443"/>
      <c r="F54" s="443"/>
      <c r="G54" s="443"/>
      <c r="H54" s="443"/>
      <c r="I54" s="443"/>
      <c r="J54" s="443"/>
      <c r="K54" s="443"/>
      <c r="L54" s="443"/>
      <c r="M54" s="443"/>
      <c r="N54" s="443"/>
      <c r="O54" s="443"/>
      <c r="P54" s="443"/>
      <c r="Q54" s="443"/>
      <c r="R54" s="443"/>
      <c r="S54" s="443"/>
      <c r="T54" s="443"/>
      <c r="U54" s="443"/>
      <c r="V54" s="443"/>
      <c r="W54" s="443"/>
      <c r="X54" s="444"/>
      <c r="Y54" s="25"/>
    </row>
    <row r="55" spans="1:25" s="16" customFormat="1" ht="19.5" customHeight="1">
      <c r="A55" s="445"/>
      <c r="B55" s="446"/>
      <c r="C55" s="446"/>
      <c r="D55" s="446"/>
      <c r="E55" s="446"/>
      <c r="F55" s="446"/>
      <c r="G55" s="446"/>
      <c r="H55" s="446"/>
      <c r="I55" s="446"/>
      <c r="J55" s="446"/>
      <c r="K55" s="446"/>
      <c r="L55" s="446"/>
      <c r="M55" s="446"/>
      <c r="N55" s="446"/>
      <c r="O55" s="446"/>
      <c r="P55" s="446"/>
      <c r="Q55" s="446"/>
      <c r="R55" s="446"/>
      <c r="S55" s="446"/>
      <c r="T55" s="446"/>
      <c r="U55" s="446"/>
      <c r="V55" s="446"/>
      <c r="W55" s="446"/>
      <c r="X55" s="447"/>
      <c r="Y55" s="25"/>
    </row>
    <row r="56" spans="1:25" s="16" customFormat="1" ht="2.25" customHeight="1" thickBot="1">
      <c r="A56" s="442"/>
      <c r="B56" s="443"/>
      <c r="C56" s="443"/>
      <c r="D56" s="443"/>
      <c r="E56" s="443"/>
      <c r="F56" s="443"/>
      <c r="G56" s="443"/>
      <c r="H56" s="443"/>
      <c r="I56" s="443"/>
      <c r="J56" s="443"/>
      <c r="K56" s="443"/>
      <c r="L56" s="443"/>
      <c r="M56" s="443"/>
      <c r="N56" s="443"/>
      <c r="O56" s="443"/>
      <c r="P56" s="443"/>
      <c r="Q56" s="443"/>
      <c r="R56" s="443"/>
      <c r="S56" s="443"/>
      <c r="T56" s="443"/>
      <c r="U56" s="443"/>
      <c r="V56" s="443"/>
      <c r="W56" s="443"/>
      <c r="X56" s="444"/>
      <c r="Y56" s="25"/>
    </row>
    <row r="57" spans="1:25" ht="12">
      <c r="A57" s="604" t="s">
        <v>112</v>
      </c>
      <c r="B57" s="605"/>
      <c r="C57" s="605"/>
      <c r="D57" s="605"/>
      <c r="E57" s="605"/>
      <c r="F57" s="605"/>
      <c r="G57" s="605"/>
      <c r="H57" s="605"/>
      <c r="I57" s="605"/>
      <c r="J57" s="605"/>
      <c r="K57" s="605"/>
      <c r="L57" s="605"/>
      <c r="M57" s="605"/>
      <c r="N57" s="605"/>
      <c r="O57" s="605"/>
      <c r="P57" s="605"/>
      <c r="Q57" s="605"/>
      <c r="R57" s="605"/>
      <c r="S57" s="605"/>
      <c r="T57" s="605"/>
      <c r="U57" s="605"/>
      <c r="V57" s="605"/>
      <c r="W57" s="605"/>
      <c r="X57" s="606"/>
      <c r="Y57" s="23"/>
    </row>
    <row r="58" spans="1:25" s="16" customFormat="1" ht="27.75" customHeight="1">
      <c r="A58" s="442"/>
      <c r="B58" s="443"/>
      <c r="C58" s="443"/>
      <c r="D58" s="443"/>
      <c r="E58" s="443"/>
      <c r="F58" s="443"/>
      <c r="G58" s="443"/>
      <c r="H58" s="443"/>
      <c r="I58" s="443"/>
      <c r="J58" s="443"/>
      <c r="K58" s="443"/>
      <c r="L58" s="443"/>
      <c r="M58" s="443"/>
      <c r="N58" s="443"/>
      <c r="O58" s="443"/>
      <c r="P58" s="443"/>
      <c r="Q58" s="443"/>
      <c r="R58" s="443"/>
      <c r="S58" s="443"/>
      <c r="T58" s="443"/>
      <c r="U58" s="443"/>
      <c r="V58" s="443"/>
      <c r="W58" s="443"/>
      <c r="X58" s="444"/>
      <c r="Y58" s="25"/>
    </row>
    <row r="59" spans="1:25" s="16" customFormat="1" ht="18.75" customHeight="1">
      <c r="A59" s="445"/>
      <c r="B59" s="446"/>
      <c r="C59" s="446"/>
      <c r="D59" s="446"/>
      <c r="E59" s="446"/>
      <c r="F59" s="446"/>
      <c r="G59" s="446"/>
      <c r="H59" s="446"/>
      <c r="I59" s="446"/>
      <c r="J59" s="446"/>
      <c r="K59" s="446"/>
      <c r="L59" s="446"/>
      <c r="M59" s="446"/>
      <c r="N59" s="446"/>
      <c r="O59" s="446"/>
      <c r="P59" s="446"/>
      <c r="Q59" s="446"/>
      <c r="R59" s="446"/>
      <c r="S59" s="446"/>
      <c r="T59" s="446"/>
      <c r="U59" s="446"/>
      <c r="V59" s="446"/>
      <c r="W59" s="446"/>
      <c r="X59" s="447"/>
      <c r="Y59" s="25"/>
    </row>
    <row r="60" spans="1:25" s="16" customFormat="1" ht="2.25" customHeight="1" thickBot="1">
      <c r="A60" s="442"/>
      <c r="B60" s="443"/>
      <c r="C60" s="443"/>
      <c r="D60" s="443"/>
      <c r="E60" s="443"/>
      <c r="F60" s="443"/>
      <c r="G60" s="443"/>
      <c r="H60" s="443"/>
      <c r="I60" s="443"/>
      <c r="J60" s="443"/>
      <c r="K60" s="443"/>
      <c r="L60" s="443"/>
      <c r="M60" s="443"/>
      <c r="N60" s="443"/>
      <c r="O60" s="443"/>
      <c r="P60" s="443"/>
      <c r="Q60" s="443"/>
      <c r="R60" s="443"/>
      <c r="S60" s="443"/>
      <c r="T60" s="443"/>
      <c r="U60" s="443"/>
      <c r="V60" s="443"/>
      <c r="W60" s="443"/>
      <c r="X60" s="444"/>
      <c r="Y60" s="25"/>
    </row>
    <row r="61" spans="1:25" s="16" customFormat="1" ht="12">
      <c r="A61" s="604" t="s">
        <v>113</v>
      </c>
      <c r="B61" s="605"/>
      <c r="C61" s="605"/>
      <c r="D61" s="605"/>
      <c r="E61" s="605"/>
      <c r="F61" s="605"/>
      <c r="G61" s="605"/>
      <c r="H61" s="605"/>
      <c r="I61" s="605"/>
      <c r="J61" s="605"/>
      <c r="K61" s="605"/>
      <c r="L61" s="605"/>
      <c r="M61" s="605"/>
      <c r="N61" s="605"/>
      <c r="O61" s="605"/>
      <c r="P61" s="605"/>
      <c r="Q61" s="605"/>
      <c r="R61" s="605"/>
      <c r="S61" s="605"/>
      <c r="T61" s="605"/>
      <c r="U61" s="605"/>
      <c r="V61" s="605"/>
      <c r="W61" s="605"/>
      <c r="X61" s="606"/>
      <c r="Y61" s="25"/>
    </row>
    <row r="62" spans="1:25" s="16" customFormat="1" ht="25.5" customHeight="1">
      <c r="A62" s="442"/>
      <c r="B62" s="443"/>
      <c r="C62" s="443"/>
      <c r="D62" s="443"/>
      <c r="E62" s="443"/>
      <c r="F62" s="443"/>
      <c r="G62" s="443"/>
      <c r="H62" s="443"/>
      <c r="I62" s="443"/>
      <c r="J62" s="443"/>
      <c r="K62" s="443"/>
      <c r="L62" s="443"/>
      <c r="M62" s="443"/>
      <c r="N62" s="443"/>
      <c r="O62" s="443"/>
      <c r="P62" s="443"/>
      <c r="Q62" s="443"/>
      <c r="R62" s="443"/>
      <c r="S62" s="443"/>
      <c r="T62" s="443"/>
      <c r="U62" s="443"/>
      <c r="V62" s="443"/>
      <c r="W62" s="443"/>
      <c r="X62" s="444"/>
      <c r="Y62" s="25"/>
    </row>
    <row r="63" spans="1:25" s="16" customFormat="1" ht="17.25" customHeight="1">
      <c r="A63" s="445"/>
      <c r="B63" s="446"/>
      <c r="C63" s="446"/>
      <c r="D63" s="446"/>
      <c r="E63" s="446"/>
      <c r="F63" s="446"/>
      <c r="G63" s="446"/>
      <c r="H63" s="446"/>
      <c r="I63" s="446"/>
      <c r="J63" s="446"/>
      <c r="K63" s="446"/>
      <c r="L63" s="446"/>
      <c r="M63" s="446"/>
      <c r="N63" s="446"/>
      <c r="O63" s="446"/>
      <c r="P63" s="446"/>
      <c r="Q63" s="446"/>
      <c r="R63" s="446"/>
      <c r="S63" s="446"/>
      <c r="T63" s="446"/>
      <c r="U63" s="446"/>
      <c r="V63" s="446"/>
      <c r="W63" s="446"/>
      <c r="X63" s="447"/>
      <c r="Y63" s="25"/>
    </row>
    <row r="64" spans="1:25" s="16" customFormat="1" ht="3" customHeight="1" thickBot="1">
      <c r="A64" s="442"/>
      <c r="B64" s="443"/>
      <c r="C64" s="443"/>
      <c r="D64" s="443"/>
      <c r="E64" s="443"/>
      <c r="F64" s="443"/>
      <c r="G64" s="443"/>
      <c r="H64" s="443"/>
      <c r="I64" s="443"/>
      <c r="J64" s="443"/>
      <c r="K64" s="443"/>
      <c r="L64" s="443"/>
      <c r="M64" s="443"/>
      <c r="N64" s="443"/>
      <c r="O64" s="443"/>
      <c r="P64" s="443"/>
      <c r="Q64" s="443"/>
      <c r="R64" s="443"/>
      <c r="S64" s="443"/>
      <c r="T64" s="443"/>
      <c r="U64" s="443"/>
      <c r="V64" s="443"/>
      <c r="W64" s="443"/>
      <c r="X64" s="444"/>
      <c r="Y64" s="25"/>
    </row>
    <row r="65" spans="1:25" ht="12">
      <c r="A65" s="604" t="s">
        <v>114</v>
      </c>
      <c r="B65" s="605"/>
      <c r="C65" s="605"/>
      <c r="D65" s="605"/>
      <c r="E65" s="605"/>
      <c r="F65" s="605"/>
      <c r="G65" s="605"/>
      <c r="H65" s="605"/>
      <c r="I65" s="605"/>
      <c r="J65" s="605"/>
      <c r="K65" s="605"/>
      <c r="L65" s="605"/>
      <c r="M65" s="605"/>
      <c r="N65" s="605"/>
      <c r="O65" s="605"/>
      <c r="P65" s="605"/>
      <c r="Q65" s="605"/>
      <c r="R65" s="605"/>
      <c r="S65" s="605"/>
      <c r="T65" s="605"/>
      <c r="U65" s="605"/>
      <c r="V65" s="605"/>
      <c r="W65" s="605"/>
      <c r="X65" s="606"/>
      <c r="Y65" s="23"/>
    </row>
    <row r="66" spans="1:25" s="16" customFormat="1" ht="25.5" customHeight="1">
      <c r="A66" s="442"/>
      <c r="B66" s="443"/>
      <c r="C66" s="443"/>
      <c r="D66" s="443"/>
      <c r="E66" s="443"/>
      <c r="F66" s="443"/>
      <c r="G66" s="443"/>
      <c r="H66" s="443"/>
      <c r="I66" s="443"/>
      <c r="J66" s="443"/>
      <c r="K66" s="443"/>
      <c r="L66" s="443"/>
      <c r="M66" s="443"/>
      <c r="N66" s="443"/>
      <c r="O66" s="443"/>
      <c r="P66" s="443"/>
      <c r="Q66" s="443"/>
      <c r="R66" s="443"/>
      <c r="S66" s="443"/>
      <c r="T66" s="443"/>
      <c r="U66" s="443"/>
      <c r="V66" s="443"/>
      <c r="W66" s="443"/>
      <c r="X66" s="444"/>
      <c r="Y66" s="25"/>
    </row>
    <row r="67" spans="1:25" s="16" customFormat="1" ht="21.75" customHeight="1">
      <c r="A67" s="445"/>
      <c r="B67" s="446"/>
      <c r="C67" s="446"/>
      <c r="D67" s="446"/>
      <c r="E67" s="446"/>
      <c r="F67" s="446"/>
      <c r="G67" s="446"/>
      <c r="H67" s="446"/>
      <c r="I67" s="446"/>
      <c r="J67" s="446"/>
      <c r="K67" s="446"/>
      <c r="L67" s="446"/>
      <c r="M67" s="446"/>
      <c r="N67" s="446"/>
      <c r="O67" s="446"/>
      <c r="P67" s="446"/>
      <c r="Q67" s="446"/>
      <c r="R67" s="446"/>
      <c r="S67" s="446"/>
      <c r="T67" s="446"/>
      <c r="U67" s="446"/>
      <c r="V67" s="446"/>
      <c r="W67" s="446"/>
      <c r="X67" s="447"/>
      <c r="Y67" s="25"/>
    </row>
    <row r="68" spans="1:25" s="16" customFormat="1" ht="3" customHeight="1" thickBot="1">
      <c r="A68" s="442"/>
      <c r="B68" s="443"/>
      <c r="C68" s="443"/>
      <c r="D68" s="443"/>
      <c r="E68" s="443"/>
      <c r="F68" s="443"/>
      <c r="G68" s="443"/>
      <c r="H68" s="443"/>
      <c r="I68" s="443"/>
      <c r="J68" s="443"/>
      <c r="K68" s="443"/>
      <c r="L68" s="443"/>
      <c r="M68" s="443"/>
      <c r="N68" s="443"/>
      <c r="O68" s="443"/>
      <c r="P68" s="443"/>
      <c r="Q68" s="443"/>
      <c r="R68" s="443"/>
      <c r="S68" s="443"/>
      <c r="T68" s="443"/>
      <c r="U68" s="443"/>
      <c r="V68" s="443"/>
      <c r="W68" s="443"/>
      <c r="X68" s="444"/>
      <c r="Y68" s="25"/>
    </row>
    <row r="69" spans="1:25" ht="12">
      <c r="A69" s="604" t="s">
        <v>115</v>
      </c>
      <c r="B69" s="605"/>
      <c r="C69" s="605"/>
      <c r="D69" s="605"/>
      <c r="E69" s="605"/>
      <c r="F69" s="605"/>
      <c r="G69" s="605"/>
      <c r="H69" s="605"/>
      <c r="I69" s="605"/>
      <c r="J69" s="605"/>
      <c r="K69" s="605"/>
      <c r="L69" s="605"/>
      <c r="M69" s="605"/>
      <c r="N69" s="605"/>
      <c r="O69" s="605"/>
      <c r="P69" s="605"/>
      <c r="Q69" s="605"/>
      <c r="R69" s="605"/>
      <c r="S69" s="605"/>
      <c r="T69" s="605"/>
      <c r="U69" s="605"/>
      <c r="V69" s="605"/>
      <c r="W69" s="605"/>
      <c r="X69" s="606"/>
      <c r="Y69" s="23"/>
    </row>
    <row r="70" spans="1:25" s="16" customFormat="1" ht="27" customHeight="1">
      <c r="A70" s="442"/>
      <c r="B70" s="443"/>
      <c r="C70" s="443"/>
      <c r="D70" s="443"/>
      <c r="E70" s="443"/>
      <c r="F70" s="443"/>
      <c r="G70" s="443"/>
      <c r="H70" s="443"/>
      <c r="I70" s="443"/>
      <c r="J70" s="443"/>
      <c r="K70" s="443"/>
      <c r="L70" s="443"/>
      <c r="M70" s="443"/>
      <c r="N70" s="443"/>
      <c r="O70" s="443"/>
      <c r="P70" s="443"/>
      <c r="Q70" s="443"/>
      <c r="R70" s="443"/>
      <c r="S70" s="443"/>
      <c r="T70" s="443"/>
      <c r="U70" s="443"/>
      <c r="V70" s="443"/>
      <c r="W70" s="443"/>
      <c r="X70" s="444"/>
      <c r="Y70" s="25"/>
    </row>
    <row r="71" spans="1:25" s="16" customFormat="1" ht="19.5" customHeight="1">
      <c r="A71" s="445"/>
      <c r="B71" s="446"/>
      <c r="C71" s="446"/>
      <c r="D71" s="446"/>
      <c r="E71" s="446"/>
      <c r="F71" s="446"/>
      <c r="G71" s="446"/>
      <c r="H71" s="446"/>
      <c r="I71" s="446"/>
      <c r="J71" s="446"/>
      <c r="K71" s="446"/>
      <c r="L71" s="446"/>
      <c r="M71" s="446"/>
      <c r="N71" s="446"/>
      <c r="O71" s="446"/>
      <c r="P71" s="446"/>
      <c r="Q71" s="446"/>
      <c r="R71" s="446"/>
      <c r="S71" s="446"/>
      <c r="T71" s="446"/>
      <c r="U71" s="446"/>
      <c r="V71" s="446"/>
      <c r="W71" s="446"/>
      <c r="X71" s="447"/>
      <c r="Y71" s="25"/>
    </row>
    <row r="72" spans="1:25" s="16" customFormat="1" ht="2.25" customHeight="1" thickBot="1">
      <c r="A72" s="442"/>
      <c r="B72" s="443"/>
      <c r="C72" s="443"/>
      <c r="D72" s="443"/>
      <c r="E72" s="443"/>
      <c r="F72" s="443"/>
      <c r="G72" s="443"/>
      <c r="H72" s="443"/>
      <c r="I72" s="443"/>
      <c r="J72" s="443"/>
      <c r="K72" s="443"/>
      <c r="L72" s="443"/>
      <c r="M72" s="443"/>
      <c r="N72" s="443"/>
      <c r="O72" s="443"/>
      <c r="P72" s="443"/>
      <c r="Q72" s="443"/>
      <c r="R72" s="443"/>
      <c r="S72" s="443"/>
      <c r="T72" s="443"/>
      <c r="U72" s="443"/>
      <c r="V72" s="443"/>
      <c r="W72" s="443"/>
      <c r="X72" s="444"/>
      <c r="Y72" s="25"/>
    </row>
    <row r="73" spans="1:25" s="16" customFormat="1" ht="12">
      <c r="A73" s="604" t="s">
        <v>116</v>
      </c>
      <c r="B73" s="605"/>
      <c r="C73" s="605"/>
      <c r="D73" s="605"/>
      <c r="E73" s="605"/>
      <c r="F73" s="605"/>
      <c r="G73" s="605"/>
      <c r="H73" s="605"/>
      <c r="I73" s="605"/>
      <c r="J73" s="605"/>
      <c r="K73" s="605"/>
      <c r="L73" s="605"/>
      <c r="M73" s="605"/>
      <c r="N73" s="605"/>
      <c r="O73" s="605"/>
      <c r="P73" s="605"/>
      <c r="Q73" s="605"/>
      <c r="R73" s="605"/>
      <c r="S73" s="605"/>
      <c r="T73" s="605"/>
      <c r="U73" s="605"/>
      <c r="V73" s="605"/>
      <c r="W73" s="605"/>
      <c r="X73" s="606"/>
      <c r="Y73" s="25"/>
    </row>
    <row r="74" spans="1:25" s="17" customFormat="1" ht="27" customHeight="1">
      <c r="A74" s="442"/>
      <c r="B74" s="443"/>
      <c r="C74" s="443"/>
      <c r="D74" s="443"/>
      <c r="E74" s="443"/>
      <c r="F74" s="443"/>
      <c r="G74" s="443"/>
      <c r="H74" s="443"/>
      <c r="I74" s="443"/>
      <c r="J74" s="443"/>
      <c r="K74" s="443"/>
      <c r="L74" s="443"/>
      <c r="M74" s="443"/>
      <c r="N74" s="443"/>
      <c r="O74" s="443"/>
      <c r="P74" s="443"/>
      <c r="Q74" s="443"/>
      <c r="R74" s="443"/>
      <c r="S74" s="443"/>
      <c r="T74" s="443"/>
      <c r="U74" s="443"/>
      <c r="V74" s="443"/>
      <c r="W74" s="443"/>
      <c r="X74" s="444"/>
      <c r="Y74" s="26"/>
    </row>
    <row r="75" spans="1:25" s="17" customFormat="1" ht="24" customHeight="1">
      <c r="A75" s="445"/>
      <c r="B75" s="446"/>
      <c r="C75" s="446"/>
      <c r="D75" s="446"/>
      <c r="E75" s="446"/>
      <c r="F75" s="446"/>
      <c r="G75" s="446"/>
      <c r="H75" s="446"/>
      <c r="I75" s="446"/>
      <c r="J75" s="446"/>
      <c r="K75" s="446"/>
      <c r="L75" s="446"/>
      <c r="M75" s="446"/>
      <c r="N75" s="446"/>
      <c r="O75" s="446"/>
      <c r="P75" s="446"/>
      <c r="Q75" s="446"/>
      <c r="R75" s="446"/>
      <c r="S75" s="446"/>
      <c r="T75" s="446"/>
      <c r="U75" s="446"/>
      <c r="V75" s="446"/>
      <c r="W75" s="446"/>
      <c r="X75" s="447"/>
      <c r="Y75" s="26"/>
    </row>
    <row r="76" spans="1:25" s="16" customFormat="1" ht="2.25" customHeight="1" thickBot="1">
      <c r="A76" s="623"/>
      <c r="B76" s="624"/>
      <c r="C76" s="624"/>
      <c r="D76" s="624"/>
      <c r="E76" s="624"/>
      <c r="F76" s="624"/>
      <c r="G76" s="624"/>
      <c r="H76" s="624"/>
      <c r="I76" s="624"/>
      <c r="J76" s="624"/>
      <c r="K76" s="624"/>
      <c r="L76" s="624"/>
      <c r="M76" s="624"/>
      <c r="N76" s="624"/>
      <c r="O76" s="624"/>
      <c r="P76" s="624"/>
      <c r="Q76" s="624"/>
      <c r="R76" s="624"/>
      <c r="S76" s="624"/>
      <c r="T76" s="624"/>
      <c r="U76" s="624"/>
      <c r="V76" s="624"/>
      <c r="W76" s="624"/>
      <c r="X76" s="625"/>
      <c r="Y76" s="25"/>
    </row>
    <row r="77" spans="1:25" s="16" customFormat="1" ht="12">
      <c r="A77" s="604" t="s">
        <v>117</v>
      </c>
      <c r="B77" s="605"/>
      <c r="C77" s="605"/>
      <c r="D77" s="605"/>
      <c r="E77" s="605"/>
      <c r="F77" s="605"/>
      <c r="G77" s="605"/>
      <c r="H77" s="605"/>
      <c r="I77" s="605"/>
      <c r="J77" s="605"/>
      <c r="K77" s="605"/>
      <c r="L77" s="605"/>
      <c r="M77" s="605"/>
      <c r="N77" s="605"/>
      <c r="O77" s="605"/>
      <c r="P77" s="605"/>
      <c r="Q77" s="605"/>
      <c r="R77" s="605"/>
      <c r="S77" s="605"/>
      <c r="T77" s="605"/>
      <c r="U77" s="605"/>
      <c r="V77" s="605"/>
      <c r="W77" s="605"/>
      <c r="X77" s="606"/>
      <c r="Y77" s="25"/>
    </row>
    <row r="78" spans="1:25" s="16" customFormat="1" ht="27.75" customHeight="1">
      <c r="A78" s="442"/>
      <c r="B78" s="443"/>
      <c r="C78" s="443"/>
      <c r="D78" s="443"/>
      <c r="E78" s="443"/>
      <c r="F78" s="443"/>
      <c r="G78" s="443"/>
      <c r="H78" s="443"/>
      <c r="I78" s="443"/>
      <c r="J78" s="443"/>
      <c r="K78" s="443"/>
      <c r="L78" s="443"/>
      <c r="M78" s="443"/>
      <c r="N78" s="443"/>
      <c r="O78" s="443"/>
      <c r="P78" s="443"/>
      <c r="Q78" s="443"/>
      <c r="R78" s="443"/>
      <c r="S78" s="443"/>
      <c r="T78" s="443"/>
      <c r="U78" s="443"/>
      <c r="V78" s="443"/>
      <c r="W78" s="443"/>
      <c r="X78" s="444"/>
      <c r="Y78" s="25"/>
    </row>
    <row r="79" spans="1:25" s="16" customFormat="1" ht="25.5" customHeight="1">
      <c r="A79" s="445"/>
      <c r="B79" s="446"/>
      <c r="C79" s="446"/>
      <c r="D79" s="446"/>
      <c r="E79" s="446"/>
      <c r="F79" s="446"/>
      <c r="G79" s="446"/>
      <c r="H79" s="446"/>
      <c r="I79" s="446"/>
      <c r="J79" s="446"/>
      <c r="K79" s="446"/>
      <c r="L79" s="446"/>
      <c r="M79" s="446"/>
      <c r="N79" s="446"/>
      <c r="O79" s="446"/>
      <c r="P79" s="446"/>
      <c r="Q79" s="446"/>
      <c r="R79" s="446"/>
      <c r="S79" s="446"/>
      <c r="T79" s="446"/>
      <c r="U79" s="446"/>
      <c r="V79" s="446"/>
      <c r="W79" s="446"/>
      <c r="X79" s="447"/>
      <c r="Y79" s="25"/>
    </row>
    <row r="80" spans="1:25" s="16" customFormat="1" ht="2.25" customHeight="1" thickBot="1">
      <c r="A80" s="442"/>
      <c r="B80" s="443"/>
      <c r="C80" s="443"/>
      <c r="D80" s="443"/>
      <c r="E80" s="443"/>
      <c r="F80" s="443"/>
      <c r="G80" s="443"/>
      <c r="H80" s="443"/>
      <c r="I80" s="443"/>
      <c r="J80" s="443"/>
      <c r="K80" s="443"/>
      <c r="L80" s="443"/>
      <c r="M80" s="443"/>
      <c r="N80" s="443"/>
      <c r="O80" s="443"/>
      <c r="P80" s="443"/>
      <c r="Q80" s="443"/>
      <c r="R80" s="443"/>
      <c r="S80" s="443"/>
      <c r="T80" s="443"/>
      <c r="U80" s="443"/>
      <c r="V80" s="443"/>
      <c r="W80" s="443"/>
      <c r="X80" s="444"/>
      <c r="Y80" s="25"/>
    </row>
    <row r="81" spans="1:25" ht="12">
      <c r="A81" s="604" t="s">
        <v>118</v>
      </c>
      <c r="B81" s="605"/>
      <c r="C81" s="605"/>
      <c r="D81" s="605"/>
      <c r="E81" s="605"/>
      <c r="F81" s="605"/>
      <c r="G81" s="605"/>
      <c r="H81" s="605"/>
      <c r="I81" s="605"/>
      <c r="J81" s="605"/>
      <c r="K81" s="605"/>
      <c r="L81" s="605"/>
      <c r="M81" s="605"/>
      <c r="N81" s="605"/>
      <c r="O81" s="605"/>
      <c r="P81" s="605"/>
      <c r="Q81" s="605"/>
      <c r="R81" s="605"/>
      <c r="S81" s="605"/>
      <c r="T81" s="605"/>
      <c r="U81" s="605"/>
      <c r="V81" s="605"/>
      <c r="W81" s="605"/>
      <c r="X81" s="606"/>
      <c r="Y81" s="23"/>
    </row>
    <row r="82" spans="1:25" s="16" customFormat="1" ht="24" customHeight="1">
      <c r="A82" s="442"/>
      <c r="B82" s="443"/>
      <c r="C82" s="443"/>
      <c r="D82" s="443"/>
      <c r="E82" s="443"/>
      <c r="F82" s="443"/>
      <c r="G82" s="443"/>
      <c r="H82" s="443"/>
      <c r="I82" s="443"/>
      <c r="J82" s="443"/>
      <c r="K82" s="443"/>
      <c r="L82" s="443"/>
      <c r="M82" s="443"/>
      <c r="N82" s="443"/>
      <c r="O82" s="443"/>
      <c r="P82" s="443"/>
      <c r="Q82" s="443"/>
      <c r="R82" s="443"/>
      <c r="S82" s="443"/>
      <c r="T82" s="443"/>
      <c r="U82" s="443"/>
      <c r="V82" s="443"/>
      <c r="W82" s="443"/>
      <c r="X82" s="444"/>
      <c r="Y82" s="25"/>
    </row>
    <row r="83" spans="1:25" s="16" customFormat="1" ht="24.75" customHeight="1">
      <c r="A83" s="445"/>
      <c r="B83" s="446"/>
      <c r="C83" s="446"/>
      <c r="D83" s="446"/>
      <c r="E83" s="446"/>
      <c r="F83" s="446"/>
      <c r="G83" s="446"/>
      <c r="H83" s="446"/>
      <c r="I83" s="446"/>
      <c r="J83" s="446"/>
      <c r="K83" s="446"/>
      <c r="L83" s="446"/>
      <c r="M83" s="446"/>
      <c r="N83" s="446"/>
      <c r="O83" s="446"/>
      <c r="P83" s="446"/>
      <c r="Q83" s="446"/>
      <c r="R83" s="446"/>
      <c r="S83" s="446"/>
      <c r="T83" s="446"/>
      <c r="U83" s="446"/>
      <c r="V83" s="446"/>
      <c r="W83" s="446"/>
      <c r="X83" s="447"/>
      <c r="Y83" s="25"/>
    </row>
    <row r="84" spans="1:25" s="16" customFormat="1" ht="3" customHeight="1" thickBot="1">
      <c r="A84" s="442"/>
      <c r="B84" s="443"/>
      <c r="C84" s="443"/>
      <c r="D84" s="443"/>
      <c r="E84" s="443"/>
      <c r="F84" s="443"/>
      <c r="G84" s="443"/>
      <c r="H84" s="443"/>
      <c r="I84" s="443"/>
      <c r="J84" s="443"/>
      <c r="K84" s="443"/>
      <c r="L84" s="443"/>
      <c r="M84" s="443"/>
      <c r="N84" s="443"/>
      <c r="O84" s="443"/>
      <c r="P84" s="443"/>
      <c r="Q84" s="443"/>
      <c r="R84" s="443"/>
      <c r="S84" s="443"/>
      <c r="T84" s="443"/>
      <c r="U84" s="443"/>
      <c r="V84" s="443"/>
      <c r="W84" s="443"/>
      <c r="X84" s="444"/>
      <c r="Y84" s="25"/>
    </row>
    <row r="85" spans="1:25" ht="12">
      <c r="A85" s="604" t="s">
        <v>119</v>
      </c>
      <c r="B85" s="605"/>
      <c r="C85" s="605"/>
      <c r="D85" s="605"/>
      <c r="E85" s="605"/>
      <c r="F85" s="605"/>
      <c r="G85" s="605"/>
      <c r="H85" s="605"/>
      <c r="I85" s="605"/>
      <c r="J85" s="605"/>
      <c r="K85" s="605"/>
      <c r="L85" s="605"/>
      <c r="M85" s="605"/>
      <c r="N85" s="605"/>
      <c r="O85" s="605"/>
      <c r="P85" s="605"/>
      <c r="Q85" s="605"/>
      <c r="R85" s="605"/>
      <c r="S85" s="605"/>
      <c r="T85" s="605"/>
      <c r="U85" s="605"/>
      <c r="V85" s="605"/>
      <c r="W85" s="605"/>
      <c r="X85" s="606"/>
      <c r="Y85" s="23"/>
    </row>
    <row r="86" spans="1:25" s="16" customFormat="1" ht="19.5" customHeight="1">
      <c r="A86" s="610" t="s">
        <v>120</v>
      </c>
      <c r="B86" s="611"/>
      <c r="C86" s="611"/>
      <c r="D86" s="611"/>
      <c r="E86" s="611"/>
      <c r="F86" s="611"/>
      <c r="G86" s="611"/>
      <c r="H86" s="611"/>
      <c r="I86" s="611"/>
      <c r="J86" s="611"/>
      <c r="K86" s="611"/>
      <c r="L86" s="611"/>
      <c r="M86" s="611"/>
      <c r="N86" s="611"/>
      <c r="O86" s="611"/>
      <c r="P86" s="611"/>
      <c r="Q86" s="611"/>
      <c r="R86" s="611"/>
      <c r="S86" s="611"/>
      <c r="T86" s="611"/>
      <c r="U86" s="611"/>
      <c r="V86" s="611"/>
      <c r="W86" s="611"/>
      <c r="X86" s="612"/>
      <c r="Y86" s="25"/>
    </row>
    <row r="87" spans="1:25" s="16" customFormat="1" ht="30.75" customHeight="1" thickBot="1">
      <c r="A87" s="613"/>
      <c r="B87" s="614"/>
      <c r="C87" s="614"/>
      <c r="D87" s="614"/>
      <c r="E87" s="614"/>
      <c r="F87" s="614"/>
      <c r="G87" s="614"/>
      <c r="H87" s="614"/>
      <c r="I87" s="614"/>
      <c r="J87" s="614"/>
      <c r="K87" s="614"/>
      <c r="L87" s="614"/>
      <c r="M87" s="614"/>
      <c r="N87" s="614"/>
      <c r="O87" s="614"/>
      <c r="P87" s="614"/>
      <c r="Q87" s="614"/>
      <c r="R87" s="614"/>
      <c r="S87" s="614"/>
      <c r="T87" s="614"/>
      <c r="U87" s="614"/>
      <c r="V87" s="614"/>
      <c r="W87" s="614"/>
      <c r="X87" s="615"/>
      <c r="Y87" s="25"/>
    </row>
    <row r="88" spans="1:25" ht="15" customHeight="1">
      <c r="A88" s="616"/>
      <c r="B88" s="617"/>
      <c r="C88" s="617"/>
      <c r="D88" s="617"/>
      <c r="E88" s="617"/>
      <c r="F88" s="617"/>
      <c r="G88" s="617"/>
      <c r="H88" s="617"/>
      <c r="I88" s="617"/>
      <c r="J88" s="617"/>
      <c r="K88" s="617"/>
      <c r="L88" s="617"/>
      <c r="M88" s="617"/>
      <c r="N88" s="617"/>
      <c r="O88" s="617"/>
      <c r="P88" s="617"/>
      <c r="Q88" s="617"/>
      <c r="R88" s="617"/>
      <c r="S88" s="617"/>
      <c r="T88" s="617"/>
      <c r="U88" s="617"/>
      <c r="V88" s="617"/>
      <c r="W88" s="617"/>
      <c r="X88" s="618"/>
      <c r="Y88" s="23"/>
    </row>
    <row r="89" spans="1:25" ht="15" customHeight="1">
      <c r="A89" s="619"/>
      <c r="B89" s="617"/>
      <c r="C89" s="617"/>
      <c r="D89" s="617"/>
      <c r="E89" s="617"/>
      <c r="F89" s="617"/>
      <c r="G89" s="617"/>
      <c r="H89" s="617"/>
      <c r="I89" s="617"/>
      <c r="J89" s="617"/>
      <c r="K89" s="617"/>
      <c r="L89" s="617"/>
      <c r="M89" s="617"/>
      <c r="N89" s="617"/>
      <c r="O89" s="617"/>
      <c r="P89" s="617"/>
      <c r="Q89" s="617"/>
      <c r="R89" s="617"/>
      <c r="S89" s="617"/>
      <c r="T89" s="617"/>
      <c r="U89" s="617"/>
      <c r="V89" s="617"/>
      <c r="W89" s="617"/>
      <c r="X89" s="618"/>
      <c r="Y89" s="23"/>
    </row>
    <row r="90" spans="1:25" ht="15" customHeight="1">
      <c r="A90" s="619"/>
      <c r="B90" s="617"/>
      <c r="C90" s="617"/>
      <c r="D90" s="617"/>
      <c r="E90" s="617"/>
      <c r="F90" s="617"/>
      <c r="G90" s="617"/>
      <c r="H90" s="617"/>
      <c r="I90" s="617"/>
      <c r="J90" s="617"/>
      <c r="K90" s="617"/>
      <c r="L90" s="617"/>
      <c r="M90" s="617"/>
      <c r="N90" s="617"/>
      <c r="O90" s="617"/>
      <c r="P90" s="617"/>
      <c r="Q90" s="617"/>
      <c r="R90" s="617"/>
      <c r="S90" s="617"/>
      <c r="T90" s="617"/>
      <c r="U90" s="617"/>
      <c r="V90" s="617"/>
      <c r="W90" s="617"/>
      <c r="X90" s="618"/>
      <c r="Y90" s="23"/>
    </row>
    <row r="91" spans="1:25" ht="15" customHeight="1">
      <c r="A91" s="619"/>
      <c r="B91" s="617"/>
      <c r="C91" s="617"/>
      <c r="D91" s="617"/>
      <c r="E91" s="617"/>
      <c r="F91" s="617"/>
      <c r="G91" s="617"/>
      <c r="H91" s="617"/>
      <c r="I91" s="617"/>
      <c r="J91" s="617"/>
      <c r="K91" s="617"/>
      <c r="L91" s="617"/>
      <c r="M91" s="617"/>
      <c r="N91" s="617"/>
      <c r="O91" s="617"/>
      <c r="P91" s="617"/>
      <c r="Q91" s="617"/>
      <c r="R91" s="617"/>
      <c r="S91" s="617"/>
      <c r="T91" s="617"/>
      <c r="U91" s="617"/>
      <c r="V91" s="617"/>
      <c r="W91" s="617"/>
      <c r="X91" s="618"/>
      <c r="Y91" s="23"/>
    </row>
    <row r="92" spans="1:25" ht="15" customHeight="1" thickBot="1">
      <c r="A92" s="620"/>
      <c r="B92" s="621"/>
      <c r="C92" s="621"/>
      <c r="D92" s="621"/>
      <c r="E92" s="621"/>
      <c r="F92" s="621"/>
      <c r="G92" s="621"/>
      <c r="H92" s="621"/>
      <c r="I92" s="621"/>
      <c r="J92" s="621"/>
      <c r="K92" s="621"/>
      <c r="L92" s="621"/>
      <c r="M92" s="621"/>
      <c r="N92" s="621"/>
      <c r="O92" s="621"/>
      <c r="P92" s="621"/>
      <c r="Q92" s="621"/>
      <c r="R92" s="621"/>
      <c r="S92" s="621"/>
      <c r="T92" s="621"/>
      <c r="U92" s="621"/>
      <c r="V92" s="621"/>
      <c r="W92" s="621"/>
      <c r="X92" s="622"/>
      <c r="Y92" s="23"/>
    </row>
  </sheetData>
  <sheetProtection algorithmName="SHA-512" hashValue="JqMYGfGw0bl7ewW2/1mYCigdUlC2Yc106e/n358eYiZYkRd3YMH2hYzvnlZnPAepglVuoQ/a5UxcbxaskHPFWA==" saltValue="XIWed12ipM2O8Lz3XZR7Xw==" spinCount="100000" sheet="1" objects="1" scenarios="1"/>
  <mergeCells count="164">
    <mergeCell ref="A82:X83"/>
    <mergeCell ref="A84:X84"/>
    <mergeCell ref="A85:X85"/>
    <mergeCell ref="A86:X87"/>
    <mergeCell ref="A88:X92"/>
    <mergeCell ref="A76:X76"/>
    <mergeCell ref="A77:X77"/>
    <mergeCell ref="A78:X79"/>
    <mergeCell ref="A80:X80"/>
    <mergeCell ref="A81:X81"/>
    <mergeCell ref="A66:X67"/>
    <mergeCell ref="A68:X68"/>
    <mergeCell ref="A69:X69"/>
    <mergeCell ref="A70:X71"/>
    <mergeCell ref="A72:X72"/>
    <mergeCell ref="A73:X73"/>
    <mergeCell ref="A58:X59"/>
    <mergeCell ref="A60:X60"/>
    <mergeCell ref="A61:X61"/>
    <mergeCell ref="A62:X63"/>
    <mergeCell ref="A64:X64"/>
    <mergeCell ref="A65:X65"/>
    <mergeCell ref="A50:X51"/>
    <mergeCell ref="A52:X52"/>
    <mergeCell ref="A53:X53"/>
    <mergeCell ref="A54:X55"/>
    <mergeCell ref="A56:X56"/>
    <mergeCell ref="A57:X57"/>
    <mergeCell ref="A42:X43"/>
    <mergeCell ref="A44:X44"/>
    <mergeCell ref="A45:X45"/>
    <mergeCell ref="A46:X47"/>
    <mergeCell ref="A48:X48"/>
    <mergeCell ref="A49:X49"/>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G35:H35"/>
    <mergeCell ref="I35:J35"/>
    <mergeCell ref="M35:N35"/>
    <mergeCell ref="O35:Q35"/>
    <mergeCell ref="G32:H32"/>
    <mergeCell ref="I32:J32"/>
    <mergeCell ref="M32:N32"/>
    <mergeCell ref="O32:Q32"/>
    <mergeCell ref="G33:H33"/>
    <mergeCell ref="I33:J33"/>
    <mergeCell ref="M33:N33"/>
    <mergeCell ref="O33:Q33"/>
    <mergeCell ref="I28:J28"/>
    <mergeCell ref="M28:N28"/>
    <mergeCell ref="O28:Q28"/>
    <mergeCell ref="G29:H29"/>
    <mergeCell ref="I29:J29"/>
    <mergeCell ref="M29:N29"/>
    <mergeCell ref="O29:Q29"/>
    <mergeCell ref="G34:H34"/>
    <mergeCell ref="I34:J34"/>
    <mergeCell ref="M34:N34"/>
    <mergeCell ref="O34:Q34"/>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S16:X18"/>
    <mergeCell ref="J17:M17"/>
    <mergeCell ref="N17:R17"/>
    <mergeCell ref="J18:M18"/>
    <mergeCell ref="N18:R18"/>
    <mergeCell ref="A19:X19"/>
    <mergeCell ref="A16:A18"/>
    <mergeCell ref="B16:C18"/>
    <mergeCell ref="D16:E18"/>
    <mergeCell ref="F16:I18"/>
    <mergeCell ref="J16:M16"/>
    <mergeCell ref="N16:R16"/>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A74:X75"/>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ignoredErrors>
    <ignoredError sqref="C8:C9"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9ED6-CA8B-454C-9AFC-CE9AC915AA7B}">
  <sheetPr codeName="Hoja9"/>
  <dimension ref="A1:I69"/>
  <sheetViews>
    <sheetView zoomScaleNormal="100" workbookViewId="0">
      <pane ySplit="9" topLeftCell="A10" activePane="bottomLeft" state="frozen"/>
      <selection activeCell="D16" sqref="D16"/>
      <selection pane="bottomLeft" activeCell="C12" sqref="C12"/>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32" t="s">
        <v>460</v>
      </c>
      <c r="D7" s="632"/>
      <c r="E7" s="42"/>
      <c r="F7" s="36"/>
      <c r="G7" s="36"/>
    </row>
    <row r="8" spans="1:7">
      <c r="A8" s="36"/>
      <c r="B8" s="41"/>
      <c r="C8" s="632"/>
      <c r="D8" s="632"/>
      <c r="E8" s="42"/>
      <c r="F8" s="36"/>
      <c r="G8" s="36"/>
    </row>
    <row r="9" spans="1:7">
      <c r="A9" s="36"/>
      <c r="B9" s="41"/>
      <c r="C9" s="51"/>
      <c r="D9" s="36"/>
      <c r="E9" s="42"/>
      <c r="F9" s="36"/>
      <c r="G9" s="36"/>
    </row>
    <row r="10" spans="1:7" ht="71.25">
      <c r="A10" s="36"/>
      <c r="B10" s="41"/>
      <c r="C10" s="56" t="s">
        <v>1816</v>
      </c>
      <c r="D10" s="60" t="s">
        <v>1817</v>
      </c>
      <c r="E10" s="42"/>
      <c r="F10" s="36"/>
      <c r="G10" s="36"/>
    </row>
    <row r="11" spans="1:7">
      <c r="A11" s="36"/>
      <c r="B11" s="41"/>
      <c r="C11" s="56" t="s">
        <v>1819</v>
      </c>
      <c r="D11" s="60" t="s">
        <v>1820</v>
      </c>
      <c r="E11" s="42"/>
      <c r="F11" s="36"/>
      <c r="G11" s="36"/>
    </row>
    <row r="12" spans="1:7">
      <c r="A12" s="36"/>
      <c r="B12" s="41"/>
      <c r="C12" s="56" t="s">
        <v>1822</v>
      </c>
      <c r="D12" s="60" t="s">
        <v>1823</v>
      </c>
      <c r="E12" s="42"/>
      <c r="F12" s="36"/>
      <c r="G12" s="36"/>
    </row>
    <row r="13" spans="1:7" ht="15" thickBot="1">
      <c r="A13" s="36"/>
      <c r="B13" s="43"/>
      <c r="C13" s="54"/>
      <c r="D13" s="44"/>
      <c r="E13" s="45"/>
      <c r="F13" s="36"/>
    </row>
    <row r="14" spans="1:7">
      <c r="A14" s="36"/>
      <c r="B14" s="36"/>
      <c r="C14" s="51"/>
      <c r="D14" s="36"/>
      <c r="E14" s="36"/>
      <c r="F14" s="36"/>
    </row>
    <row r="15" spans="1:7"/>
    <row r="16" spans="1:7"/>
    <row r="17"/>
    <row r="18"/>
    <row r="19"/>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sheetData>
  <mergeCells count="1">
    <mergeCell ref="C7:D8"/>
  </mergeCells>
  <hyperlinks>
    <hyperlink ref="C10" location="'M2-PA-010'!Área_de_impresión" display="M2-PA-010" xr:uid="{31394358-FD04-4CE7-945E-18013691BEF6}"/>
    <hyperlink ref="C11" location="'M2-PA-011'!Área_de_impresión" display="M2-PA-011" xr:uid="{1CA45F73-4430-4A74-84DB-01B536F1E26B}"/>
    <hyperlink ref="C12" location="'M2-PA-012'!Área_de_impresión" display="M2-PA-012" xr:uid="{074D3CE3-8F58-427A-98B8-E64D3F2898F8}"/>
  </hyperlinks>
  <pageMargins left="0.7" right="0.7" top="0.75" bottom="0.75" header="0.3" footer="0.3"/>
  <pageSetup paperSize="9" scale="76" orientation="portrait" r:id="rId1"/>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CA39-2E60-48EC-A5D3-369E79B8CC5A}">
  <sheetPr codeName="Hoja99"/>
  <dimension ref="A1:Q67"/>
  <sheetViews>
    <sheetView view="pageBreakPreview" zoomScale="80" zoomScaleNormal="73" zoomScaleSheetLayoutView="80" zoomScalePageLayoutView="55" workbookViewId="0">
      <selection activeCell="S19" sqref="S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E1 Direccionamiento Estratégico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Mapa de riesgos de Integridad implementado en la SNS</v>
      </c>
      <c r="D6" s="673"/>
      <c r="E6" s="673"/>
      <c r="F6" s="673"/>
      <c r="G6" s="673"/>
      <c r="H6" s="673"/>
      <c r="I6" s="673"/>
      <c r="J6" s="673"/>
      <c r="K6" s="673"/>
      <c r="L6" s="673"/>
      <c r="M6" s="673"/>
      <c r="N6" s="673"/>
      <c r="O6" s="674"/>
      <c r="P6" s="99"/>
    </row>
    <row r="7" spans="1:17" ht="58.5" customHeight="1">
      <c r="A7" s="671" t="s">
        <v>10</v>
      </c>
      <c r="B7" s="672"/>
      <c r="C7" s="673" t="str">
        <f>VLOOKUP(L12,Reporte!A5:M133,10,FALSE)</f>
        <v>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v>
      </c>
      <c r="D7" s="673"/>
      <c r="E7" s="673"/>
      <c r="F7" s="673"/>
      <c r="G7" s="673"/>
      <c r="H7" s="673"/>
      <c r="I7" s="673"/>
      <c r="J7" s="673"/>
      <c r="K7" s="673"/>
      <c r="L7" s="673"/>
      <c r="M7" s="673"/>
      <c r="N7" s="673"/>
      <c r="O7" s="674"/>
      <c r="P7" s="99"/>
    </row>
    <row r="8" spans="1:17" ht="30.75" customHeight="1">
      <c r="A8" s="675" t="s">
        <v>464</v>
      </c>
      <c r="B8" s="656"/>
      <c r="C8" s="673" t="str">
        <f>VLOOKUP(L12,Reporte!$A$5:$N$133,13,FALSE)</f>
        <v xml:space="preserve">Aplicar lineamientos Gua para la Gestión Integral del Riesgo en Entidades Públicas - versión 7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6.5" customHeight="1">
      <c r="A10" s="677"/>
      <c r="B10" s="678"/>
      <c r="C10" s="673" t="str">
        <f>VLOOKUP(L12,Reporte!$N$5:$BN$133,4,FALSE)</f>
        <v>Mapa de riesgos de Integridad implementado en todos los procesos de la SNS</v>
      </c>
      <c r="D10" s="673"/>
      <c r="E10" s="673"/>
      <c r="F10" s="682" t="str">
        <f>VLOOKUP(L12,Reporte!$N$5:$BN$133,6,FALSE)</f>
        <v>Se mide el número de Mapa de riesgos de Integridad implementado en todos los procesos de la SNS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1.5" customHeight="1" thickBot="1">
      <c r="A12" s="679"/>
      <c r="B12" s="650"/>
      <c r="C12" s="686">
        <f>VLOOKUP(L12,Reporte!$N$5:$BN$133,5,FALSE)</f>
        <v>0</v>
      </c>
      <c r="D12" s="673"/>
      <c r="E12" s="673"/>
      <c r="F12" s="682"/>
      <c r="G12" s="682"/>
      <c r="H12" s="682"/>
      <c r="I12" s="682"/>
      <c r="J12" s="687" t="str">
        <f>VLOOKUP(L12,Reporte!$N$5:$BN$133,7,FALSE)</f>
        <v>Eficacia</v>
      </c>
      <c r="K12" s="687"/>
      <c r="L12" s="688" t="s">
        <v>1909</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99">
        <f>VLOOKUP(L12,Reporte!$N$5:$BN$133,11,FALSE)</f>
        <v>1</v>
      </c>
      <c r="D15" s="800"/>
      <c r="E15" s="801"/>
      <c r="F15" s="715" t="str">
        <f>VLOOKUP(L12,Reporte!$N$5:$BN$133,9,FALSE)</f>
        <v>Trimestral</v>
      </c>
      <c r="G15" s="716"/>
      <c r="H15" s="683" t="s">
        <v>37</v>
      </c>
      <c r="I15" s="683"/>
      <c r="J15" s="721" t="s">
        <v>465</v>
      </c>
      <c r="K15" s="722"/>
      <c r="L15" s="723"/>
      <c r="M15" s="657" t="str">
        <f>VLOOKUP(L12,Reporte!$N$5:$BN$133,28,FALSE)</f>
        <v>Oficina Asesora de Planeación</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v>
      </c>
      <c r="D26" s="131">
        <f>+C26*0.98</f>
        <v>0.98</v>
      </c>
      <c r="E26" s="118"/>
      <c r="F26" s="118"/>
      <c r="G26" s="730"/>
      <c r="H26" s="730"/>
      <c r="I26" s="741"/>
      <c r="J26" s="741"/>
      <c r="K26" s="741"/>
      <c r="L26" s="730"/>
      <c r="M26" s="730"/>
      <c r="N26" s="730"/>
      <c r="O26" s="743"/>
      <c r="P26" s="119"/>
      <c r="Q26" s="120"/>
    </row>
    <row r="27" spans="1:17" s="98" customFormat="1" ht="15">
      <c r="A27" s="116" t="s">
        <v>95</v>
      </c>
      <c r="B27" s="131">
        <f>+D22</f>
        <v>0</v>
      </c>
      <c r="C27" s="131">
        <f>+C26</f>
        <v>1</v>
      </c>
      <c r="D27" s="131">
        <f>+D26</f>
        <v>0.98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v>
      </c>
      <c r="D28" s="131">
        <f t="shared" si="0"/>
        <v>0.98</v>
      </c>
      <c r="E28" s="118"/>
      <c r="F28" s="118"/>
      <c r="G28" s="730"/>
      <c r="H28" s="730"/>
      <c r="I28" s="730"/>
      <c r="J28" s="730"/>
      <c r="K28" s="118"/>
      <c r="L28" s="730"/>
      <c r="M28" s="730"/>
      <c r="N28" s="730"/>
      <c r="O28" s="743"/>
      <c r="P28" s="119"/>
      <c r="Q28" s="120"/>
    </row>
    <row r="29" spans="1:17" s="98" customFormat="1" ht="15">
      <c r="A29" s="116" t="s">
        <v>97</v>
      </c>
      <c r="B29" s="131">
        <f>+F22</f>
        <v>0</v>
      </c>
      <c r="C29" s="131">
        <f t="shared" si="0"/>
        <v>1</v>
      </c>
      <c r="D29" s="131">
        <f t="shared" si="0"/>
        <v>0.98</v>
      </c>
      <c r="E29" s="118"/>
      <c r="F29" s="118"/>
      <c r="G29" s="730"/>
      <c r="H29" s="730"/>
      <c r="I29" s="730"/>
      <c r="J29" s="730"/>
      <c r="K29" s="118"/>
      <c r="L29" s="730"/>
      <c r="M29" s="730"/>
      <c r="N29" s="730"/>
      <c r="O29" s="743"/>
      <c r="P29" s="119"/>
      <c r="Q29" s="120"/>
    </row>
    <row r="30" spans="1:17" s="98" customFormat="1" ht="15">
      <c r="A30" s="116" t="s">
        <v>98</v>
      </c>
      <c r="B30" s="131">
        <f>+G22</f>
        <v>0</v>
      </c>
      <c r="C30" s="131">
        <f t="shared" si="0"/>
        <v>1</v>
      </c>
      <c r="D30" s="131">
        <f t="shared" si="0"/>
        <v>0.98</v>
      </c>
      <c r="E30" s="118"/>
      <c r="F30" s="118"/>
      <c r="G30" s="730"/>
      <c r="H30" s="730"/>
      <c r="I30" s="730"/>
      <c r="J30" s="730"/>
      <c r="K30" s="118"/>
      <c r="L30" s="730"/>
      <c r="M30" s="730"/>
      <c r="N30" s="730"/>
      <c r="O30" s="743"/>
      <c r="P30" s="119"/>
      <c r="Q30" s="120"/>
    </row>
    <row r="31" spans="1:17" s="98" customFormat="1" ht="15">
      <c r="A31" s="116" t="s">
        <v>99</v>
      </c>
      <c r="B31" s="131">
        <f>+H22</f>
        <v>0</v>
      </c>
      <c r="C31" s="131">
        <f t="shared" si="0"/>
        <v>1</v>
      </c>
      <c r="D31" s="131">
        <f t="shared" si="0"/>
        <v>0.98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v>
      </c>
      <c r="D32" s="131">
        <f t="shared" si="0"/>
        <v>0.98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v>
      </c>
      <c r="D33" s="131">
        <f t="shared" si="0"/>
        <v>0.98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v>
      </c>
      <c r="D34" s="131">
        <f t="shared" si="0"/>
        <v>0.98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v>
      </c>
      <c r="D35" s="131">
        <f t="shared" si="0"/>
        <v>0.98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v>
      </c>
      <c r="D36" s="131">
        <f t="shared" si="0"/>
        <v>0.98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v>
      </c>
      <c r="D37" s="131">
        <f t="shared" si="0"/>
        <v>0.98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v>
      </c>
      <c r="D38" s="133">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CA5C-6FDC-46BF-89A3-AFF238A23E1B}">
  <sheetPr codeName="Hoja100"/>
  <dimension ref="A1:Q67"/>
  <sheetViews>
    <sheetView view="pageBreakPreview" zoomScale="80" zoomScaleNormal="73" zoomScaleSheetLayoutView="80" zoomScalePageLayoutView="55" workbookViewId="0">
      <selection activeCell="S16" sqref="S16"/>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M5 Gestión de Trámites​</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avance en diseño e implementación de la estrategia de Racionalización de tramites de la SNS</v>
      </c>
      <c r="D6" s="673"/>
      <c r="E6" s="673"/>
      <c r="F6" s="673"/>
      <c r="G6" s="673"/>
      <c r="H6" s="673"/>
      <c r="I6" s="673"/>
      <c r="J6" s="673"/>
      <c r="K6" s="673"/>
      <c r="L6" s="673"/>
      <c r="M6" s="673"/>
      <c r="N6" s="673"/>
      <c r="O6" s="674"/>
      <c r="P6" s="99"/>
    </row>
    <row r="7" spans="1:17" ht="73.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28.5" customHeight="1">
      <c r="A8" s="675" t="s">
        <v>464</v>
      </c>
      <c r="B8" s="656"/>
      <c r="C8" s="673" t="str">
        <f>VLOOKUP(L12,Reporte!$A$5:$N$133,13,FALSE)</f>
        <v xml:space="preserve">Diseñar e implementar la Estrategia de Racionalización de Tramites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4.75" customHeight="1">
      <c r="A10" s="677"/>
      <c r="B10" s="678"/>
      <c r="C10" s="673" t="str">
        <f>VLOOKUP(L12,Reporte!$N$5:$BN$133,4,FALSE)</f>
        <v xml:space="preserve">numero de acciones de la Estrategia de Racionalización de Tramites ejecutados </v>
      </c>
      <c r="D10" s="673"/>
      <c r="E10" s="673"/>
      <c r="F10" s="682" t="str">
        <f>VLOOKUP(L12,Reporte!$N$5:$BN$133,6,FALSE)</f>
        <v>Se mide el número de acciones de la Estrategia de Racionalización de Tramites ejecutados  sobre el  numero de acciones de la Estrategia de Racionalización de Tramites programados*100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2.5" customHeight="1" thickBot="1">
      <c r="A12" s="679"/>
      <c r="B12" s="650"/>
      <c r="C12" s="686" t="str">
        <f>VLOOKUP(L12,Reporte!$N$5:$BN$133,5,FALSE)</f>
        <v xml:space="preserve"> numero de acciones de la Estrategia de Racionalización de Tramites programados*100</v>
      </c>
      <c r="D12" s="673"/>
      <c r="E12" s="673"/>
      <c r="F12" s="682"/>
      <c r="G12" s="682"/>
      <c r="H12" s="682"/>
      <c r="I12" s="682"/>
      <c r="J12" s="687" t="str">
        <f>VLOOKUP(L12,Reporte!$N$5:$BN$133,7,FALSE)</f>
        <v>Eficacia</v>
      </c>
      <c r="K12" s="687"/>
      <c r="L12" s="688" t="s">
        <v>1912</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Oficina Asesora de Planeación</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65.2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9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E3970-20E7-4EEA-8C7D-F7E89BD6423C}">
  <sheetPr codeName="Hoja101"/>
  <dimension ref="A1:Q67"/>
  <sheetViews>
    <sheetView view="pageBreakPreview" zoomScale="80" zoomScaleNormal="73" zoomScaleSheetLayoutView="80" zoomScalePageLayoutView="55" workbookViewId="0">
      <selection activeCell="S19" sqref="S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E1 Direccionamiento Estratégico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Cierre de acciones de mejoramiento represadas</v>
      </c>
      <c r="D6" s="673"/>
      <c r="E6" s="673"/>
      <c r="F6" s="673"/>
      <c r="G6" s="673"/>
      <c r="H6" s="673"/>
      <c r="I6" s="673"/>
      <c r="J6" s="673"/>
      <c r="K6" s="673"/>
      <c r="L6" s="673"/>
      <c r="M6" s="673"/>
      <c r="N6" s="673"/>
      <c r="O6" s="674"/>
      <c r="P6" s="99"/>
    </row>
    <row r="7" spans="1:17" ht="58.5" customHeight="1">
      <c r="A7" s="671" t="s">
        <v>10</v>
      </c>
      <c r="B7" s="672"/>
      <c r="C7" s="673" t="str">
        <f>VLOOKUP(L12,Reporte!A5:M133,10,FALSE)</f>
        <v>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v>
      </c>
      <c r="D7" s="673"/>
      <c r="E7" s="673"/>
      <c r="F7" s="673"/>
      <c r="G7" s="673"/>
      <c r="H7" s="673"/>
      <c r="I7" s="673"/>
      <c r="J7" s="673"/>
      <c r="K7" s="673"/>
      <c r="L7" s="673"/>
      <c r="M7" s="673"/>
      <c r="N7" s="673"/>
      <c r="O7" s="674"/>
      <c r="P7" s="99"/>
    </row>
    <row r="8" spans="1:17" ht="35.25" customHeight="1">
      <c r="A8" s="675" t="s">
        <v>464</v>
      </c>
      <c r="B8" s="656"/>
      <c r="C8" s="673" t="str">
        <f>VLOOKUP(L12,Reporte!$A$5:$N$133,13,FALSE)</f>
        <v>Gestionar ante las dependencias de la entidad el cumplimiento de las acciones de mejoramiento represadas establecidas en los planes de mejora cuya fuente este asociada a la Oficina Asesora de Planeación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0" customHeight="1">
      <c r="A10" s="677"/>
      <c r="B10" s="678"/>
      <c r="C10" s="673" t="str">
        <f>VLOOKUP(L12,Reporte!$N$5:$BN$133,4,FALSE)</f>
        <v>Número de acciones de mejoramiento represadas cerradas</v>
      </c>
      <c r="D10" s="673"/>
      <c r="E10" s="673"/>
      <c r="F10" s="682" t="str">
        <f>VLOOKUP(L12,Reporte!$N$5:$BN$133,6,FALSE)</f>
        <v>Se mide el número de acciones de mejoramiento represadas cerradas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27.75" customHeight="1" thickBot="1">
      <c r="A12" s="679"/>
      <c r="B12" s="650"/>
      <c r="C12" s="686">
        <f>VLOOKUP(L12,Reporte!$N$5:$BN$133,5,FALSE)</f>
        <v>0</v>
      </c>
      <c r="D12" s="673"/>
      <c r="E12" s="673"/>
      <c r="F12" s="682"/>
      <c r="G12" s="682"/>
      <c r="H12" s="682"/>
      <c r="I12" s="682"/>
      <c r="J12" s="687" t="str">
        <f>VLOOKUP(L12,Reporte!$N$5:$BN$133,7,FALSE)</f>
        <v>Eficacia</v>
      </c>
      <c r="K12" s="687"/>
      <c r="L12" s="688" t="s">
        <v>1915</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45</v>
      </c>
      <c r="D15" s="779"/>
      <c r="E15" s="780"/>
      <c r="F15" s="715" t="str">
        <f>VLOOKUP(L12,Reporte!$N$5:$BN$133,9,FALSE)</f>
        <v>Trimestral</v>
      </c>
      <c r="G15" s="716"/>
      <c r="H15" s="683" t="s">
        <v>37</v>
      </c>
      <c r="I15" s="683"/>
      <c r="J15" s="721" t="s">
        <v>465</v>
      </c>
      <c r="K15" s="722"/>
      <c r="L15" s="723"/>
      <c r="M15" s="657" t="str">
        <f>VLOOKUP(L12,Reporte!$N$5:$BN$133,28,FALSE)</f>
        <v>Oficina Asesora de Planeación</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45</v>
      </c>
      <c r="D26" s="131">
        <f>+C26*0.98</f>
        <v>44.1</v>
      </c>
      <c r="E26" s="118"/>
      <c r="F26" s="118"/>
      <c r="G26" s="730"/>
      <c r="H26" s="730"/>
      <c r="I26" s="741"/>
      <c r="J26" s="741"/>
      <c r="K26" s="741"/>
      <c r="L26" s="730"/>
      <c r="M26" s="730"/>
      <c r="N26" s="730"/>
      <c r="O26" s="743"/>
      <c r="P26" s="119"/>
      <c r="Q26" s="120"/>
    </row>
    <row r="27" spans="1:17" s="98" customFormat="1" ht="15">
      <c r="A27" s="116" t="s">
        <v>95</v>
      </c>
      <c r="B27" s="131">
        <f>+D22</f>
        <v>0</v>
      </c>
      <c r="C27" s="131">
        <f>+C26</f>
        <v>45</v>
      </c>
      <c r="D27" s="131">
        <f>+D26</f>
        <v>44.1</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45</v>
      </c>
      <c r="D28" s="131">
        <f t="shared" si="0"/>
        <v>44.1</v>
      </c>
      <c r="E28" s="118"/>
      <c r="F28" s="118"/>
      <c r="G28" s="730"/>
      <c r="H28" s="730"/>
      <c r="I28" s="730"/>
      <c r="J28" s="730"/>
      <c r="K28" s="118"/>
      <c r="L28" s="730"/>
      <c r="M28" s="730"/>
      <c r="N28" s="730"/>
      <c r="O28" s="743"/>
      <c r="P28" s="119"/>
      <c r="Q28" s="120"/>
    </row>
    <row r="29" spans="1:17" s="98" customFormat="1" ht="15">
      <c r="A29" s="116" t="s">
        <v>97</v>
      </c>
      <c r="B29" s="131">
        <f>+F22</f>
        <v>0</v>
      </c>
      <c r="C29" s="131">
        <f t="shared" si="0"/>
        <v>45</v>
      </c>
      <c r="D29" s="131">
        <f t="shared" si="0"/>
        <v>44.1</v>
      </c>
      <c r="E29" s="118"/>
      <c r="F29" s="118"/>
      <c r="G29" s="730"/>
      <c r="H29" s="730"/>
      <c r="I29" s="730"/>
      <c r="J29" s="730"/>
      <c r="K29" s="118"/>
      <c r="L29" s="730"/>
      <c r="M29" s="730"/>
      <c r="N29" s="730"/>
      <c r="O29" s="743"/>
      <c r="P29" s="119"/>
      <c r="Q29" s="120"/>
    </row>
    <row r="30" spans="1:17" s="98" customFormat="1" ht="15">
      <c r="A30" s="116" t="s">
        <v>98</v>
      </c>
      <c r="B30" s="131">
        <f>+G22</f>
        <v>0</v>
      </c>
      <c r="C30" s="131">
        <f t="shared" si="0"/>
        <v>45</v>
      </c>
      <c r="D30" s="131">
        <f t="shared" si="0"/>
        <v>44.1</v>
      </c>
      <c r="E30" s="118"/>
      <c r="F30" s="118"/>
      <c r="G30" s="730"/>
      <c r="H30" s="730"/>
      <c r="I30" s="730"/>
      <c r="J30" s="730"/>
      <c r="K30" s="118"/>
      <c r="L30" s="730"/>
      <c r="M30" s="730"/>
      <c r="N30" s="730"/>
      <c r="O30" s="743"/>
      <c r="P30" s="119"/>
      <c r="Q30" s="120"/>
    </row>
    <row r="31" spans="1:17" s="98" customFormat="1" ht="15">
      <c r="A31" s="116" t="s">
        <v>99</v>
      </c>
      <c r="B31" s="131">
        <f>+H22</f>
        <v>0</v>
      </c>
      <c r="C31" s="131">
        <f t="shared" si="0"/>
        <v>45</v>
      </c>
      <c r="D31" s="131">
        <f t="shared" si="0"/>
        <v>44.1</v>
      </c>
      <c r="E31" s="118"/>
      <c r="F31" s="118"/>
      <c r="G31" s="730"/>
      <c r="H31" s="730"/>
      <c r="I31" s="730"/>
      <c r="J31" s="730"/>
      <c r="K31" s="118"/>
      <c r="L31" s="730"/>
      <c r="M31" s="730"/>
      <c r="N31" s="730"/>
      <c r="O31" s="743"/>
      <c r="P31" s="119"/>
      <c r="Q31" s="120"/>
    </row>
    <row r="32" spans="1:17" s="98" customFormat="1" ht="15">
      <c r="A32" s="116" t="s">
        <v>100</v>
      </c>
      <c r="B32" s="131">
        <f>+I22</f>
        <v>0</v>
      </c>
      <c r="C32" s="131">
        <f t="shared" si="0"/>
        <v>45</v>
      </c>
      <c r="D32" s="131">
        <f t="shared" si="0"/>
        <v>44.1</v>
      </c>
      <c r="E32" s="118"/>
      <c r="F32" s="118"/>
      <c r="G32" s="730"/>
      <c r="H32" s="730"/>
      <c r="I32" s="730"/>
      <c r="J32" s="730"/>
      <c r="K32" s="118"/>
      <c r="L32" s="730"/>
      <c r="M32" s="730"/>
      <c r="N32" s="730"/>
      <c r="O32" s="743"/>
      <c r="P32" s="119"/>
      <c r="Q32" s="120"/>
    </row>
    <row r="33" spans="1:17" s="98" customFormat="1" ht="15">
      <c r="A33" s="116" t="s">
        <v>101</v>
      </c>
      <c r="B33" s="131">
        <f>+J22</f>
        <v>0</v>
      </c>
      <c r="C33" s="131">
        <f t="shared" si="0"/>
        <v>45</v>
      </c>
      <c r="D33" s="131">
        <f t="shared" si="0"/>
        <v>44.1</v>
      </c>
      <c r="E33" s="118"/>
      <c r="F33" s="118"/>
      <c r="G33" s="730"/>
      <c r="H33" s="730"/>
      <c r="I33" s="730"/>
      <c r="J33" s="730"/>
      <c r="K33" s="118"/>
      <c r="L33" s="730"/>
      <c r="M33" s="730"/>
      <c r="N33" s="730"/>
      <c r="O33" s="743"/>
      <c r="P33" s="119"/>
      <c r="Q33" s="120"/>
    </row>
    <row r="34" spans="1:17" s="98" customFormat="1" ht="15">
      <c r="A34" s="116" t="s">
        <v>102</v>
      </c>
      <c r="B34" s="131">
        <f>+K22</f>
        <v>0</v>
      </c>
      <c r="C34" s="131">
        <f t="shared" si="0"/>
        <v>45</v>
      </c>
      <c r="D34" s="131">
        <f t="shared" si="0"/>
        <v>44.1</v>
      </c>
      <c r="E34" s="118"/>
      <c r="F34" s="118"/>
      <c r="G34" s="730"/>
      <c r="H34" s="730"/>
      <c r="I34" s="730"/>
      <c r="J34" s="730"/>
      <c r="K34" s="118"/>
      <c r="L34" s="730"/>
      <c r="M34" s="730"/>
      <c r="N34" s="730"/>
      <c r="O34" s="743"/>
      <c r="P34" s="119"/>
      <c r="Q34" s="120"/>
    </row>
    <row r="35" spans="1:17" s="98" customFormat="1" ht="15">
      <c r="A35" s="116" t="s">
        <v>103</v>
      </c>
      <c r="B35" s="131">
        <f>+L22</f>
        <v>0</v>
      </c>
      <c r="C35" s="131">
        <f t="shared" si="0"/>
        <v>45</v>
      </c>
      <c r="D35" s="131">
        <f t="shared" si="0"/>
        <v>44.1</v>
      </c>
      <c r="E35" s="118"/>
      <c r="F35" s="118"/>
      <c r="G35" s="730"/>
      <c r="H35" s="730"/>
      <c r="I35" s="730"/>
      <c r="J35" s="730"/>
      <c r="K35" s="118"/>
      <c r="L35" s="730"/>
      <c r="M35" s="730"/>
      <c r="N35" s="730"/>
      <c r="O35" s="743"/>
      <c r="P35" s="119"/>
      <c r="Q35" s="120"/>
    </row>
    <row r="36" spans="1:17" s="98" customFormat="1" ht="15">
      <c r="A36" s="116" t="s">
        <v>104</v>
      </c>
      <c r="B36" s="131">
        <f>+M22</f>
        <v>0</v>
      </c>
      <c r="C36" s="131">
        <f t="shared" si="0"/>
        <v>45</v>
      </c>
      <c r="D36" s="131">
        <f t="shared" si="0"/>
        <v>44.1</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45</v>
      </c>
      <c r="D37" s="131">
        <f t="shared" si="0"/>
        <v>44.1</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45</v>
      </c>
      <c r="D38" s="133">
        <f>+D37</f>
        <v>44.1</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02CA-270C-4EDF-B24B-476A694F9057}">
  <sheetPr codeName="Hoja102"/>
  <dimension ref="A1:Q67"/>
  <sheetViews>
    <sheetView view="pageBreakPreview" zoomScale="80" zoomScaleNormal="73" zoomScaleSheetLayoutView="80" zoomScalePageLayoutView="55" workbookViewId="0">
      <selection activeCell="R18" sqref="R18:R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E1 Direccionamiento Estratégico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Implementación de Herramienta tecnológica para administración del SIG y la Planeación Estratégica</v>
      </c>
      <c r="D6" s="673"/>
      <c r="E6" s="673"/>
      <c r="F6" s="673"/>
      <c r="G6" s="673"/>
      <c r="H6" s="673"/>
      <c r="I6" s="673"/>
      <c r="J6" s="673"/>
      <c r="K6" s="673"/>
      <c r="L6" s="673"/>
      <c r="M6" s="673"/>
      <c r="N6" s="673"/>
      <c r="O6" s="674"/>
      <c r="P6" s="99"/>
    </row>
    <row r="7" spans="1:17" ht="50.25" customHeight="1">
      <c r="A7" s="671" t="s">
        <v>10</v>
      </c>
      <c r="B7" s="672"/>
      <c r="C7" s="673" t="str">
        <f>VLOOKUP(L12,Reporte!A5:M133,10,FALSE)</f>
        <v>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v>
      </c>
      <c r="D7" s="673"/>
      <c r="E7" s="673"/>
      <c r="F7" s="673"/>
      <c r="G7" s="673"/>
      <c r="H7" s="673"/>
      <c r="I7" s="673"/>
      <c r="J7" s="673"/>
      <c r="K7" s="673"/>
      <c r="L7" s="673"/>
      <c r="M7" s="673"/>
      <c r="N7" s="673"/>
      <c r="O7" s="674"/>
      <c r="P7" s="99"/>
    </row>
    <row r="8" spans="1:17" ht="15.75">
      <c r="A8" s="675" t="s">
        <v>464</v>
      </c>
      <c r="B8" s="656"/>
      <c r="C8" s="673" t="str">
        <f>VLOOKUP(L12,Reporte!$A$5:$N$133,13,FALSE)</f>
        <v>Fortalecer el SIG a través de la optimización de los procesos, definiendo controles, indicadores y mejorando la apropiación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5.25" customHeight="1">
      <c r="A10" s="677"/>
      <c r="B10" s="678"/>
      <c r="C10" s="673" t="str">
        <f>VLOOKUP(L12,Reporte!$N$5:$BN$133,4,FALSE)</f>
        <v xml:space="preserve">Número de Herramientas tecnológicas implementadas </v>
      </c>
      <c r="D10" s="673"/>
      <c r="E10" s="673"/>
      <c r="F10" s="682" t="str">
        <f>VLOOKUP(L12,Reporte!$N$5:$BN$133,6,FALSE)</f>
        <v xml:space="preserve">Se mide el número de Herramientas tecnológicas implementadas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63.75" customHeight="1" thickBot="1">
      <c r="A12" s="679"/>
      <c r="B12" s="650"/>
      <c r="C12" s="686">
        <f>VLOOKUP(L12,Reporte!$N$5:$BN$133,5,FALSE)</f>
        <v>0</v>
      </c>
      <c r="D12" s="673"/>
      <c r="E12" s="673"/>
      <c r="F12" s="682"/>
      <c r="G12" s="682"/>
      <c r="H12" s="682"/>
      <c r="I12" s="682"/>
      <c r="J12" s="687" t="str">
        <f>VLOOKUP(L12,Reporte!$N$5:$BN$133,7,FALSE)</f>
        <v>Eficacia</v>
      </c>
      <c r="K12" s="687"/>
      <c r="L12" s="688" t="s">
        <v>1918</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v>
      </c>
      <c r="D15" s="779"/>
      <c r="E15" s="780"/>
      <c r="F15" s="715" t="str">
        <f>VLOOKUP(L12,Reporte!$N$5:$BN$133,9,FALSE)</f>
        <v>Trimestral</v>
      </c>
      <c r="G15" s="716"/>
      <c r="H15" s="683" t="s">
        <v>37</v>
      </c>
      <c r="I15" s="683"/>
      <c r="J15" s="721" t="s">
        <v>465</v>
      </c>
      <c r="K15" s="722"/>
      <c r="L15" s="723"/>
      <c r="M15" s="657" t="str">
        <f>VLOOKUP(L12,Reporte!$N$5:$BN$133,28,FALSE)</f>
        <v>Oficina Asesora de Planeación</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v>
      </c>
      <c r="D26" s="131">
        <f>+C26*0.98</f>
        <v>0.98</v>
      </c>
      <c r="E26" s="118"/>
      <c r="F26" s="118"/>
      <c r="G26" s="730"/>
      <c r="H26" s="730"/>
      <c r="I26" s="741"/>
      <c r="J26" s="741"/>
      <c r="K26" s="741"/>
      <c r="L26" s="730"/>
      <c r="M26" s="730"/>
      <c r="N26" s="730"/>
      <c r="O26" s="743"/>
      <c r="P26" s="119"/>
      <c r="Q26" s="120"/>
    </row>
    <row r="27" spans="1:17" s="98" customFormat="1" ht="15">
      <c r="A27" s="116" t="s">
        <v>95</v>
      </c>
      <c r="B27" s="131">
        <f>+D22</f>
        <v>0</v>
      </c>
      <c r="C27" s="131">
        <f>+C26</f>
        <v>1</v>
      </c>
      <c r="D27" s="131">
        <f>+D26</f>
        <v>0.98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v>
      </c>
      <c r="D28" s="131">
        <f t="shared" si="0"/>
        <v>0.98</v>
      </c>
      <c r="E28" s="118"/>
      <c r="F28" s="118"/>
      <c r="G28" s="730"/>
      <c r="H28" s="730"/>
      <c r="I28" s="730"/>
      <c r="J28" s="730"/>
      <c r="K28" s="118"/>
      <c r="L28" s="730"/>
      <c r="M28" s="730"/>
      <c r="N28" s="730"/>
      <c r="O28" s="743"/>
      <c r="P28" s="119"/>
      <c r="Q28" s="120"/>
    </row>
    <row r="29" spans="1:17" s="98" customFormat="1" ht="15">
      <c r="A29" s="116" t="s">
        <v>97</v>
      </c>
      <c r="B29" s="131">
        <f>+F22</f>
        <v>0</v>
      </c>
      <c r="C29" s="131">
        <f t="shared" si="0"/>
        <v>1</v>
      </c>
      <c r="D29" s="131">
        <f t="shared" si="0"/>
        <v>0.98</v>
      </c>
      <c r="E29" s="118"/>
      <c r="F29" s="118"/>
      <c r="G29" s="730"/>
      <c r="H29" s="730"/>
      <c r="I29" s="730"/>
      <c r="J29" s="730"/>
      <c r="K29" s="118"/>
      <c r="L29" s="730"/>
      <c r="M29" s="730"/>
      <c r="N29" s="730"/>
      <c r="O29" s="743"/>
      <c r="P29" s="119"/>
      <c r="Q29" s="120"/>
    </row>
    <row r="30" spans="1:17" s="98" customFormat="1" ht="15">
      <c r="A30" s="116" t="s">
        <v>98</v>
      </c>
      <c r="B30" s="131">
        <f>+G22</f>
        <v>0</v>
      </c>
      <c r="C30" s="131">
        <f t="shared" si="0"/>
        <v>1</v>
      </c>
      <c r="D30" s="131">
        <f t="shared" si="0"/>
        <v>0.98</v>
      </c>
      <c r="E30" s="118"/>
      <c r="F30" s="118"/>
      <c r="G30" s="730"/>
      <c r="H30" s="730"/>
      <c r="I30" s="730"/>
      <c r="J30" s="730"/>
      <c r="K30" s="118"/>
      <c r="L30" s="730"/>
      <c r="M30" s="730"/>
      <c r="N30" s="730"/>
      <c r="O30" s="743"/>
      <c r="P30" s="119"/>
      <c r="Q30" s="120"/>
    </row>
    <row r="31" spans="1:17" s="98" customFormat="1" ht="15">
      <c r="A31" s="116" t="s">
        <v>99</v>
      </c>
      <c r="B31" s="131">
        <f>+H22</f>
        <v>0</v>
      </c>
      <c r="C31" s="131">
        <f t="shared" si="0"/>
        <v>1</v>
      </c>
      <c r="D31" s="131">
        <f t="shared" si="0"/>
        <v>0.98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v>
      </c>
      <c r="D32" s="131">
        <f t="shared" si="0"/>
        <v>0.98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v>
      </c>
      <c r="D33" s="131">
        <f t="shared" si="0"/>
        <v>0.98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v>
      </c>
      <c r="D34" s="131">
        <f t="shared" si="0"/>
        <v>0.98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v>
      </c>
      <c r="D35" s="131">
        <f t="shared" si="0"/>
        <v>0.98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v>
      </c>
      <c r="D36" s="131">
        <f t="shared" si="0"/>
        <v>0.98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v>
      </c>
      <c r="D37" s="131">
        <f t="shared" si="0"/>
        <v>0.98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v>
      </c>
      <c r="D38" s="133">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B6E33-757E-4024-90DC-DB8F00A2426D}">
  <sheetPr codeName="Hoja103"/>
  <dimension ref="A1:Q67"/>
  <sheetViews>
    <sheetView view="pageBreakPreview" zoomScale="80" zoomScaleNormal="73" zoomScaleSheetLayoutView="80" zoomScalePageLayoutView="55" workbookViewId="0">
      <selection activeCell="A8" sqref="A8:XFD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E1 Direccionamiento Estratégico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Porcentaje de cumplimiento de los planes institucionales </v>
      </c>
      <c r="D6" s="673"/>
      <c r="E6" s="673"/>
      <c r="F6" s="673"/>
      <c r="G6" s="673"/>
      <c r="H6" s="673"/>
      <c r="I6" s="673"/>
      <c r="J6" s="673"/>
      <c r="K6" s="673"/>
      <c r="L6" s="673"/>
      <c r="M6" s="673"/>
      <c r="N6" s="673"/>
      <c r="O6" s="674"/>
      <c r="P6" s="99"/>
    </row>
    <row r="7" spans="1:17" ht="58.5" customHeight="1">
      <c r="A7" s="671" t="s">
        <v>10</v>
      </c>
      <c r="B7" s="672"/>
      <c r="C7" s="673" t="str">
        <f>VLOOKUP(L12,Reporte!A5:M133,10,FALSE)</f>
        <v>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v>
      </c>
      <c r="D7" s="673"/>
      <c r="E7" s="673"/>
      <c r="F7" s="673"/>
      <c r="G7" s="673"/>
      <c r="H7" s="673"/>
      <c r="I7" s="673"/>
      <c r="J7" s="673"/>
      <c r="K7" s="673"/>
      <c r="L7" s="673"/>
      <c r="M7" s="673"/>
      <c r="N7" s="673"/>
      <c r="O7" s="674"/>
      <c r="P7" s="99"/>
    </row>
    <row r="8" spans="1:17" ht="34.5" customHeight="1">
      <c r="A8" s="675" t="s">
        <v>464</v>
      </c>
      <c r="B8" s="656"/>
      <c r="C8" s="673" t="str">
        <f>VLOOKUP(L12,Reporte!$A$5:$N$133,13,FALSE)</f>
        <v>Establecer una planeación institucional por niveles jerárquicos que favorezca la articulación institucional y el cumplimiento de los retos establecidos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3.5" customHeight="1">
      <c r="A10" s="677"/>
      <c r="B10" s="678"/>
      <c r="C10" s="673" t="str">
        <f>VLOOKUP(L12,Reporte!$N$5:$BN$133,4,FALSE)</f>
        <v xml:space="preserve">Número de indicadores con cumplimiento de meta en el trimestre de seguimiento </v>
      </c>
      <c r="D10" s="673"/>
      <c r="E10" s="673"/>
      <c r="F10" s="682" t="str">
        <f>VLOOKUP(L12,Reporte!$N$5:$BN$133,6,FALSE)</f>
        <v>Se mide el número de indicadores con cumplimiento de meta en el trimestre de seguimiento  sobre el  Número de indicadores susceptibles de medición en el trimestre de seguimiento*100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6.25" customHeight="1" thickBot="1">
      <c r="A12" s="679"/>
      <c r="B12" s="650"/>
      <c r="C12" s="686" t="str">
        <f>VLOOKUP(L12,Reporte!$N$5:$BN$133,5,FALSE)</f>
        <v xml:space="preserve"> Número de indicadores susceptibles de medición en el trimestre de seguimiento*100</v>
      </c>
      <c r="D12" s="673"/>
      <c r="E12" s="673"/>
      <c r="F12" s="682"/>
      <c r="G12" s="682"/>
      <c r="H12" s="682"/>
      <c r="I12" s="682"/>
      <c r="J12" s="687" t="str">
        <f>VLOOKUP(L12,Reporte!$N$5:$BN$133,7,FALSE)</f>
        <v>Eficacia</v>
      </c>
      <c r="K12" s="687"/>
      <c r="L12" s="688" t="s">
        <v>1921</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0.9</v>
      </c>
      <c r="D15" s="710"/>
      <c r="E15" s="704"/>
      <c r="F15" s="715" t="str">
        <f>VLOOKUP(L12,Reporte!$N$5:$BN$133,9,FALSE)</f>
        <v>Trimestral</v>
      </c>
      <c r="G15" s="716"/>
      <c r="H15" s="683" t="s">
        <v>37</v>
      </c>
      <c r="I15" s="683"/>
      <c r="J15" s="721" t="s">
        <v>465</v>
      </c>
      <c r="K15" s="722"/>
      <c r="L15" s="723"/>
      <c r="M15" s="657" t="str">
        <f>VLOOKUP(L12,Reporte!$N$5:$BN$133,28,FALSE)</f>
        <v>Oficina Asesora de Planeación</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0.9</v>
      </c>
      <c r="D26" s="117">
        <f>+C26*0.98</f>
        <v>0.88200000000000001</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0.9</v>
      </c>
      <c r="D27" s="117">
        <f>+D26</f>
        <v>0.88200000000000001</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0.9</v>
      </c>
      <c r="D28" s="117">
        <f t="shared" si="0"/>
        <v>0.88200000000000001</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0.9</v>
      </c>
      <c r="D29" s="117">
        <f t="shared" si="0"/>
        <v>0.88200000000000001</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0.9</v>
      </c>
      <c r="D30" s="117">
        <f t="shared" si="0"/>
        <v>0.88200000000000001</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0.9</v>
      </c>
      <c r="D31" s="117">
        <f t="shared" si="0"/>
        <v>0.88200000000000001</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0.9</v>
      </c>
      <c r="D32" s="117">
        <f t="shared" si="0"/>
        <v>0.88200000000000001</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0.9</v>
      </c>
      <c r="D33" s="117">
        <f t="shared" si="0"/>
        <v>0.88200000000000001</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0.9</v>
      </c>
      <c r="D34" s="117">
        <f t="shared" si="0"/>
        <v>0.88200000000000001</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0.9</v>
      </c>
      <c r="D35" s="117">
        <f t="shared" si="0"/>
        <v>0.88200000000000001</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0.9</v>
      </c>
      <c r="D36" s="117">
        <f t="shared" si="0"/>
        <v>0.88200000000000001</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0.9</v>
      </c>
      <c r="D37" s="117">
        <f t="shared" si="0"/>
        <v>0.88200000000000001</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0.9</v>
      </c>
      <c r="D38" s="124">
        <f>+D37</f>
        <v>0.88200000000000001</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72"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9C89A-45FA-4FF7-8271-3CDEC913E299}">
  <sheetPr codeName="Hoja104"/>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E1 Direccionamiento Estratégico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Porcentaje de cierre de brechas FURAG </v>
      </c>
      <c r="D6" s="673"/>
      <c r="E6" s="673"/>
      <c r="F6" s="673"/>
      <c r="G6" s="673"/>
      <c r="H6" s="673"/>
      <c r="I6" s="673"/>
      <c r="J6" s="673"/>
      <c r="K6" s="673"/>
      <c r="L6" s="673"/>
      <c r="M6" s="673"/>
      <c r="N6" s="673"/>
      <c r="O6" s="674"/>
      <c r="P6" s="99"/>
    </row>
    <row r="7" spans="1:17" ht="58.5" customHeight="1">
      <c r="A7" s="671" t="s">
        <v>10</v>
      </c>
      <c r="B7" s="672"/>
      <c r="C7" s="673" t="str">
        <f>VLOOKUP(L12,Reporte!A5:M133,10,FALSE)</f>
        <v>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v>
      </c>
      <c r="D7" s="673"/>
      <c r="E7" s="673"/>
      <c r="F7" s="673"/>
      <c r="G7" s="673"/>
      <c r="H7" s="673"/>
      <c r="I7" s="673"/>
      <c r="J7" s="673"/>
      <c r="K7" s="673"/>
      <c r="L7" s="673"/>
      <c r="M7" s="673"/>
      <c r="N7" s="673"/>
      <c r="O7" s="674"/>
      <c r="P7" s="99"/>
    </row>
    <row r="8" spans="1:17" ht="15.75">
      <c r="A8" s="675" t="s">
        <v>464</v>
      </c>
      <c r="B8" s="656"/>
      <c r="C8" s="673" t="str">
        <f>VLOOKUP(L12,Reporte!$A$5:$N$133,13,FALSE)</f>
        <v>Cerrar las brechas FURAG mediante el cumplimiento del plan de trabajo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1" customHeight="1">
      <c r="A10" s="677"/>
      <c r="B10" s="678"/>
      <c r="C10" s="673" t="str">
        <f>VLOOKUP(L12,Reporte!$N$5:$BN$133,4,FALSE)</f>
        <v xml:space="preserve">Número de brechas FURAG cerradas </v>
      </c>
      <c r="D10" s="673"/>
      <c r="E10" s="673"/>
      <c r="F10" s="682" t="str">
        <f>VLOOKUP(L12,Reporte!$N$5:$BN$133,6,FALSE)</f>
        <v>Se mide el número de brechas FURAG cerradas  sobre el  Total brechas FURAG detectadas*100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1.25" customHeight="1" thickBot="1">
      <c r="A12" s="679"/>
      <c r="B12" s="650"/>
      <c r="C12" s="686" t="str">
        <f>VLOOKUP(L12,Reporte!$N$5:$BN$133,5,FALSE)</f>
        <v xml:space="preserve"> Total brechas FURAG detectadas*100</v>
      </c>
      <c r="D12" s="673"/>
      <c r="E12" s="673"/>
      <c r="F12" s="682"/>
      <c r="G12" s="682"/>
      <c r="H12" s="682"/>
      <c r="I12" s="682"/>
      <c r="J12" s="687" t="str">
        <f>VLOOKUP(L12,Reporte!$N$5:$BN$133,7,FALSE)</f>
        <v>Eficacia</v>
      </c>
      <c r="K12" s="687"/>
      <c r="L12" s="688" t="s">
        <v>1924</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99">
        <f>VLOOKUP(L12,Reporte!$N$5:$BN$133,11,FALSE)</f>
        <v>0.9</v>
      </c>
      <c r="D15" s="800"/>
      <c r="E15" s="801"/>
      <c r="F15" s="715" t="str">
        <f>VLOOKUP(L12,Reporte!$N$5:$BN$133,9,FALSE)</f>
        <v>Trimestral</v>
      </c>
      <c r="G15" s="716"/>
      <c r="H15" s="683" t="s">
        <v>37</v>
      </c>
      <c r="I15" s="683"/>
      <c r="J15" s="721" t="s">
        <v>465</v>
      </c>
      <c r="K15" s="722"/>
      <c r="L15" s="723"/>
      <c r="M15" s="657" t="str">
        <f>VLOOKUP(L12,Reporte!$N$5:$BN$133,28,FALSE)</f>
        <v>Oficina Asesora de Planeación</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0.9</v>
      </c>
      <c r="D26" s="131">
        <f>+C26*0.98</f>
        <v>0.88200000000000001</v>
      </c>
      <c r="E26" s="118"/>
      <c r="F26" s="118"/>
      <c r="G26" s="730"/>
      <c r="H26" s="730"/>
      <c r="I26" s="741"/>
      <c r="J26" s="741"/>
      <c r="K26" s="741"/>
      <c r="L26" s="730"/>
      <c r="M26" s="730"/>
      <c r="N26" s="730"/>
      <c r="O26" s="743"/>
      <c r="P26" s="119"/>
      <c r="Q26" s="120"/>
    </row>
    <row r="27" spans="1:17" s="98" customFormat="1" ht="15">
      <c r="A27" s="116" t="s">
        <v>95</v>
      </c>
      <c r="B27" s="131">
        <f>+D22</f>
        <v>0</v>
      </c>
      <c r="C27" s="131">
        <f>+C26</f>
        <v>0.9</v>
      </c>
      <c r="D27" s="131">
        <f>+D26</f>
        <v>0.88200000000000001</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0.9</v>
      </c>
      <c r="D28" s="131">
        <f t="shared" si="0"/>
        <v>0.88200000000000001</v>
      </c>
      <c r="E28" s="118"/>
      <c r="F28" s="118"/>
      <c r="G28" s="730"/>
      <c r="H28" s="730"/>
      <c r="I28" s="730"/>
      <c r="J28" s="730"/>
      <c r="K28" s="118"/>
      <c r="L28" s="730"/>
      <c r="M28" s="730"/>
      <c r="N28" s="730"/>
      <c r="O28" s="743"/>
      <c r="P28" s="119"/>
      <c r="Q28" s="120"/>
    </row>
    <row r="29" spans="1:17" s="98" customFormat="1" ht="15">
      <c r="A29" s="116" t="s">
        <v>97</v>
      </c>
      <c r="B29" s="131">
        <f>+F22</f>
        <v>0</v>
      </c>
      <c r="C29" s="131">
        <f t="shared" si="0"/>
        <v>0.9</v>
      </c>
      <c r="D29" s="131">
        <f t="shared" si="0"/>
        <v>0.88200000000000001</v>
      </c>
      <c r="E29" s="118"/>
      <c r="F29" s="118"/>
      <c r="G29" s="730"/>
      <c r="H29" s="730"/>
      <c r="I29" s="730"/>
      <c r="J29" s="730"/>
      <c r="K29" s="118"/>
      <c r="L29" s="730"/>
      <c r="M29" s="730"/>
      <c r="N29" s="730"/>
      <c r="O29" s="743"/>
      <c r="P29" s="119"/>
      <c r="Q29" s="120"/>
    </row>
    <row r="30" spans="1:17" s="98" customFormat="1" ht="15">
      <c r="A30" s="116" t="s">
        <v>98</v>
      </c>
      <c r="B30" s="131">
        <f>+G22</f>
        <v>0</v>
      </c>
      <c r="C30" s="131">
        <f t="shared" si="0"/>
        <v>0.9</v>
      </c>
      <c r="D30" s="131">
        <f t="shared" si="0"/>
        <v>0.88200000000000001</v>
      </c>
      <c r="E30" s="118"/>
      <c r="F30" s="118"/>
      <c r="G30" s="730"/>
      <c r="H30" s="730"/>
      <c r="I30" s="730"/>
      <c r="J30" s="730"/>
      <c r="K30" s="118"/>
      <c r="L30" s="730"/>
      <c r="M30" s="730"/>
      <c r="N30" s="730"/>
      <c r="O30" s="743"/>
      <c r="P30" s="119"/>
      <c r="Q30" s="120"/>
    </row>
    <row r="31" spans="1:17" s="98" customFormat="1" ht="15">
      <c r="A31" s="116" t="s">
        <v>99</v>
      </c>
      <c r="B31" s="131">
        <f>+H22</f>
        <v>0</v>
      </c>
      <c r="C31" s="131">
        <f t="shared" si="0"/>
        <v>0.9</v>
      </c>
      <c r="D31" s="131">
        <f t="shared" si="0"/>
        <v>0.88200000000000001</v>
      </c>
      <c r="E31" s="118"/>
      <c r="F31" s="118"/>
      <c r="G31" s="730"/>
      <c r="H31" s="730"/>
      <c r="I31" s="730"/>
      <c r="J31" s="730"/>
      <c r="K31" s="118"/>
      <c r="L31" s="730"/>
      <c r="M31" s="730"/>
      <c r="N31" s="730"/>
      <c r="O31" s="743"/>
      <c r="P31" s="119"/>
      <c r="Q31" s="120"/>
    </row>
    <row r="32" spans="1:17" s="98" customFormat="1" ht="15">
      <c r="A32" s="116" t="s">
        <v>100</v>
      </c>
      <c r="B32" s="131">
        <f>+I22</f>
        <v>0</v>
      </c>
      <c r="C32" s="131">
        <f t="shared" si="0"/>
        <v>0.9</v>
      </c>
      <c r="D32" s="131">
        <f t="shared" si="0"/>
        <v>0.88200000000000001</v>
      </c>
      <c r="E32" s="118"/>
      <c r="F32" s="118"/>
      <c r="G32" s="730"/>
      <c r="H32" s="730"/>
      <c r="I32" s="730"/>
      <c r="J32" s="730"/>
      <c r="K32" s="118"/>
      <c r="L32" s="730"/>
      <c r="M32" s="730"/>
      <c r="N32" s="730"/>
      <c r="O32" s="743"/>
      <c r="P32" s="119"/>
      <c r="Q32" s="120"/>
    </row>
    <row r="33" spans="1:17" s="98" customFormat="1" ht="15">
      <c r="A33" s="116" t="s">
        <v>101</v>
      </c>
      <c r="B33" s="131">
        <f>+J22</f>
        <v>0</v>
      </c>
      <c r="C33" s="131">
        <f t="shared" si="0"/>
        <v>0.9</v>
      </c>
      <c r="D33" s="131">
        <f t="shared" si="0"/>
        <v>0.88200000000000001</v>
      </c>
      <c r="E33" s="118"/>
      <c r="F33" s="118"/>
      <c r="G33" s="730"/>
      <c r="H33" s="730"/>
      <c r="I33" s="730"/>
      <c r="J33" s="730"/>
      <c r="K33" s="118"/>
      <c r="L33" s="730"/>
      <c r="M33" s="730"/>
      <c r="N33" s="730"/>
      <c r="O33" s="743"/>
      <c r="P33" s="119"/>
      <c r="Q33" s="120"/>
    </row>
    <row r="34" spans="1:17" s="98" customFormat="1" ht="15">
      <c r="A34" s="116" t="s">
        <v>102</v>
      </c>
      <c r="B34" s="131">
        <f>+K22</f>
        <v>0</v>
      </c>
      <c r="C34" s="131">
        <f t="shared" si="0"/>
        <v>0.9</v>
      </c>
      <c r="D34" s="131">
        <f t="shared" si="0"/>
        <v>0.88200000000000001</v>
      </c>
      <c r="E34" s="118"/>
      <c r="F34" s="118"/>
      <c r="G34" s="730"/>
      <c r="H34" s="730"/>
      <c r="I34" s="730"/>
      <c r="J34" s="730"/>
      <c r="K34" s="118"/>
      <c r="L34" s="730"/>
      <c r="M34" s="730"/>
      <c r="N34" s="730"/>
      <c r="O34" s="743"/>
      <c r="P34" s="119"/>
      <c r="Q34" s="120"/>
    </row>
    <row r="35" spans="1:17" s="98" customFormat="1" ht="15">
      <c r="A35" s="116" t="s">
        <v>103</v>
      </c>
      <c r="B35" s="131">
        <f>+L22</f>
        <v>0</v>
      </c>
      <c r="C35" s="131">
        <f t="shared" si="0"/>
        <v>0.9</v>
      </c>
      <c r="D35" s="131">
        <f t="shared" si="0"/>
        <v>0.88200000000000001</v>
      </c>
      <c r="E35" s="118"/>
      <c r="F35" s="118"/>
      <c r="G35" s="730"/>
      <c r="H35" s="730"/>
      <c r="I35" s="730"/>
      <c r="J35" s="730"/>
      <c r="K35" s="118"/>
      <c r="L35" s="730"/>
      <c r="M35" s="730"/>
      <c r="N35" s="730"/>
      <c r="O35" s="743"/>
      <c r="P35" s="119"/>
      <c r="Q35" s="120"/>
    </row>
    <row r="36" spans="1:17" s="98" customFormat="1" ht="15">
      <c r="A36" s="116" t="s">
        <v>104</v>
      </c>
      <c r="B36" s="131">
        <f>+M22</f>
        <v>0</v>
      </c>
      <c r="C36" s="131">
        <f t="shared" si="0"/>
        <v>0.9</v>
      </c>
      <c r="D36" s="131">
        <f t="shared" si="0"/>
        <v>0.88200000000000001</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0.9</v>
      </c>
      <c r="D37" s="131">
        <f t="shared" si="0"/>
        <v>0.88200000000000001</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0.9</v>
      </c>
      <c r="D38" s="133">
        <f>+D37</f>
        <v>0.88200000000000001</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BB0F0-6D14-425D-8A77-F629BDE51D4F}">
  <sheetPr codeName="Hoja10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E1 Direccionamiento Estratégico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cumplimiento del PTEP</v>
      </c>
      <c r="D6" s="673"/>
      <c r="E6" s="673"/>
      <c r="F6" s="673"/>
      <c r="G6" s="673"/>
      <c r="H6" s="673"/>
      <c r="I6" s="673"/>
      <c r="J6" s="673"/>
      <c r="K6" s="673"/>
      <c r="L6" s="673"/>
      <c r="M6" s="673"/>
      <c r="N6" s="673"/>
      <c r="O6" s="674"/>
      <c r="P6" s="99"/>
    </row>
    <row r="7" spans="1:17" ht="58.5" customHeight="1">
      <c r="A7" s="671" t="s">
        <v>10</v>
      </c>
      <c r="B7" s="672"/>
      <c r="C7" s="673" t="str">
        <f>VLOOKUP(L12,Reporte!A5:M133,10,FALSE)</f>
        <v>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v>
      </c>
      <c r="D7" s="673"/>
      <c r="E7" s="673"/>
      <c r="F7" s="673"/>
      <c r="G7" s="673"/>
      <c r="H7" s="673"/>
      <c r="I7" s="673"/>
      <c r="J7" s="673"/>
      <c r="K7" s="673"/>
      <c r="L7" s="673"/>
      <c r="M7" s="673"/>
      <c r="N7" s="673"/>
      <c r="O7" s="674"/>
      <c r="P7" s="99"/>
    </row>
    <row r="8" spans="1:17" ht="15.75">
      <c r="A8" s="675" t="s">
        <v>464</v>
      </c>
      <c r="B8" s="656"/>
      <c r="C8" s="673" t="str">
        <f>VLOOKUP(L12,Reporte!$A$5:$N$133,13,FALSE)</f>
        <v>Implementar el Programa de Transparencia y Ética Publica PTEP, fortaleciendo la lucha contra la corrupción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8.25" customHeight="1">
      <c r="A10" s="677"/>
      <c r="B10" s="678"/>
      <c r="C10" s="673" t="str">
        <f>VLOOKUP(L12,Reporte!$N$5:$BN$133,4,FALSE)</f>
        <v xml:space="preserve">Número de actividades ejecutadas PTEP </v>
      </c>
      <c r="D10" s="673"/>
      <c r="E10" s="673"/>
      <c r="F10" s="682" t="str">
        <f>VLOOKUP(L12,Reporte!$N$5:$BN$133,6,FALSE)</f>
        <v>Se mide el número de actividades ejecutadas PTEP  sobre el  Total actividades programadas en el trimestre en el PTEP*100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Total actividades programadas en el trimestre en el PTEP*100</v>
      </c>
      <c r="D12" s="673"/>
      <c r="E12" s="673"/>
      <c r="F12" s="682"/>
      <c r="G12" s="682"/>
      <c r="H12" s="682"/>
      <c r="I12" s="682"/>
      <c r="J12" s="687" t="str">
        <f>VLOOKUP(L12,Reporte!$N$5:$BN$133,7,FALSE)</f>
        <v>Eficacia</v>
      </c>
      <c r="K12" s="687"/>
      <c r="L12" s="688" t="s">
        <v>1927</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99">
        <f>VLOOKUP(L12,Reporte!$N$5:$BN$133,11,FALSE)</f>
        <v>0.95</v>
      </c>
      <c r="D15" s="800"/>
      <c r="E15" s="801"/>
      <c r="F15" s="715" t="str">
        <f>VLOOKUP(L12,Reporte!$N$5:$BN$133,9,FALSE)</f>
        <v>Trimestral</v>
      </c>
      <c r="G15" s="716"/>
      <c r="H15" s="683" t="s">
        <v>37</v>
      </c>
      <c r="I15" s="683"/>
      <c r="J15" s="721" t="s">
        <v>465</v>
      </c>
      <c r="K15" s="722"/>
      <c r="L15" s="723"/>
      <c r="M15" s="657" t="str">
        <f>VLOOKUP(L12,Reporte!$N$5:$BN$133,28,FALSE)</f>
        <v>Oficina Asesora de Planeación</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0.95</v>
      </c>
      <c r="D26" s="131">
        <f>+C26*0.98</f>
        <v>0.93099999999999994</v>
      </c>
      <c r="E26" s="118"/>
      <c r="F26" s="118"/>
      <c r="G26" s="730"/>
      <c r="H26" s="730"/>
      <c r="I26" s="741"/>
      <c r="J26" s="741"/>
      <c r="K26" s="741"/>
      <c r="L26" s="730"/>
      <c r="M26" s="730"/>
      <c r="N26" s="730"/>
      <c r="O26" s="743"/>
      <c r="P26" s="119"/>
      <c r="Q26" s="120"/>
    </row>
    <row r="27" spans="1:17" s="98" customFormat="1" ht="15">
      <c r="A27" s="116" t="s">
        <v>95</v>
      </c>
      <c r="B27" s="131">
        <f>+D22</f>
        <v>0</v>
      </c>
      <c r="C27" s="131">
        <f>+C26</f>
        <v>0.95</v>
      </c>
      <c r="D27" s="131">
        <f>+D26</f>
        <v>0.93099999999999994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0.95</v>
      </c>
      <c r="D28" s="131">
        <f t="shared" si="0"/>
        <v>0.93099999999999994</v>
      </c>
      <c r="E28" s="118"/>
      <c r="F28" s="118"/>
      <c r="G28" s="730"/>
      <c r="H28" s="730"/>
      <c r="I28" s="730"/>
      <c r="J28" s="730"/>
      <c r="K28" s="118"/>
      <c r="L28" s="730"/>
      <c r="M28" s="730"/>
      <c r="N28" s="730"/>
      <c r="O28" s="743"/>
      <c r="P28" s="119"/>
      <c r="Q28" s="120"/>
    </row>
    <row r="29" spans="1:17" s="98" customFormat="1" ht="15">
      <c r="A29" s="116" t="s">
        <v>97</v>
      </c>
      <c r="B29" s="131">
        <f>+F22</f>
        <v>0</v>
      </c>
      <c r="C29" s="131">
        <f t="shared" si="0"/>
        <v>0.95</v>
      </c>
      <c r="D29" s="131">
        <f t="shared" si="0"/>
        <v>0.93099999999999994</v>
      </c>
      <c r="E29" s="118"/>
      <c r="F29" s="118"/>
      <c r="G29" s="730"/>
      <c r="H29" s="730"/>
      <c r="I29" s="730"/>
      <c r="J29" s="730"/>
      <c r="K29" s="118"/>
      <c r="L29" s="730"/>
      <c r="M29" s="730"/>
      <c r="N29" s="730"/>
      <c r="O29" s="743"/>
      <c r="P29" s="119"/>
      <c r="Q29" s="120"/>
    </row>
    <row r="30" spans="1:17" s="98" customFormat="1" ht="15">
      <c r="A30" s="116" t="s">
        <v>98</v>
      </c>
      <c r="B30" s="131">
        <f>+G22</f>
        <v>0</v>
      </c>
      <c r="C30" s="131">
        <f t="shared" si="0"/>
        <v>0.95</v>
      </c>
      <c r="D30" s="131">
        <f t="shared" si="0"/>
        <v>0.93099999999999994</v>
      </c>
      <c r="E30" s="118"/>
      <c r="F30" s="118"/>
      <c r="G30" s="730"/>
      <c r="H30" s="730"/>
      <c r="I30" s="730"/>
      <c r="J30" s="730"/>
      <c r="K30" s="118"/>
      <c r="L30" s="730"/>
      <c r="M30" s="730"/>
      <c r="N30" s="730"/>
      <c r="O30" s="743"/>
      <c r="P30" s="119"/>
      <c r="Q30" s="120"/>
    </row>
    <row r="31" spans="1:17" s="98" customFormat="1" ht="15">
      <c r="A31" s="116" t="s">
        <v>99</v>
      </c>
      <c r="B31" s="131">
        <f>+H22</f>
        <v>0</v>
      </c>
      <c r="C31" s="131">
        <f t="shared" si="0"/>
        <v>0.95</v>
      </c>
      <c r="D31" s="131">
        <f t="shared" si="0"/>
        <v>0.93099999999999994</v>
      </c>
      <c r="E31" s="118"/>
      <c r="F31" s="118"/>
      <c r="G31" s="730"/>
      <c r="H31" s="730"/>
      <c r="I31" s="730"/>
      <c r="J31" s="730"/>
      <c r="K31" s="118"/>
      <c r="L31" s="730"/>
      <c r="M31" s="730"/>
      <c r="N31" s="730"/>
      <c r="O31" s="743"/>
      <c r="P31" s="119"/>
      <c r="Q31" s="120"/>
    </row>
    <row r="32" spans="1:17" s="98" customFormat="1" ht="15">
      <c r="A32" s="116" t="s">
        <v>100</v>
      </c>
      <c r="B32" s="131">
        <f>+I22</f>
        <v>0</v>
      </c>
      <c r="C32" s="131">
        <f t="shared" si="0"/>
        <v>0.95</v>
      </c>
      <c r="D32" s="131">
        <f t="shared" si="0"/>
        <v>0.93099999999999994</v>
      </c>
      <c r="E32" s="118"/>
      <c r="F32" s="118"/>
      <c r="G32" s="730"/>
      <c r="H32" s="730"/>
      <c r="I32" s="730"/>
      <c r="J32" s="730"/>
      <c r="K32" s="118"/>
      <c r="L32" s="730"/>
      <c r="M32" s="730"/>
      <c r="N32" s="730"/>
      <c r="O32" s="743"/>
      <c r="P32" s="119"/>
      <c r="Q32" s="120"/>
    </row>
    <row r="33" spans="1:17" s="98" customFormat="1" ht="15">
      <c r="A33" s="116" t="s">
        <v>101</v>
      </c>
      <c r="B33" s="131">
        <f>+J22</f>
        <v>0</v>
      </c>
      <c r="C33" s="131">
        <f t="shared" si="0"/>
        <v>0.95</v>
      </c>
      <c r="D33" s="131">
        <f t="shared" si="0"/>
        <v>0.93099999999999994</v>
      </c>
      <c r="E33" s="118"/>
      <c r="F33" s="118"/>
      <c r="G33" s="730"/>
      <c r="H33" s="730"/>
      <c r="I33" s="730"/>
      <c r="J33" s="730"/>
      <c r="K33" s="118"/>
      <c r="L33" s="730"/>
      <c r="M33" s="730"/>
      <c r="N33" s="730"/>
      <c r="O33" s="743"/>
      <c r="P33" s="119"/>
      <c r="Q33" s="120"/>
    </row>
    <row r="34" spans="1:17" s="98" customFormat="1" ht="15">
      <c r="A34" s="116" t="s">
        <v>102</v>
      </c>
      <c r="B34" s="131">
        <f>+K22</f>
        <v>0</v>
      </c>
      <c r="C34" s="131">
        <f t="shared" si="0"/>
        <v>0.95</v>
      </c>
      <c r="D34" s="131">
        <f t="shared" si="0"/>
        <v>0.93099999999999994</v>
      </c>
      <c r="E34" s="118"/>
      <c r="F34" s="118"/>
      <c r="G34" s="730"/>
      <c r="H34" s="730"/>
      <c r="I34" s="730"/>
      <c r="J34" s="730"/>
      <c r="K34" s="118"/>
      <c r="L34" s="730"/>
      <c r="M34" s="730"/>
      <c r="N34" s="730"/>
      <c r="O34" s="743"/>
      <c r="P34" s="119"/>
      <c r="Q34" s="120"/>
    </row>
    <row r="35" spans="1:17" s="98" customFormat="1" ht="15">
      <c r="A35" s="116" t="s">
        <v>103</v>
      </c>
      <c r="B35" s="131">
        <f>+L22</f>
        <v>0</v>
      </c>
      <c r="C35" s="131">
        <f t="shared" si="0"/>
        <v>0.95</v>
      </c>
      <c r="D35" s="131">
        <f t="shared" si="0"/>
        <v>0.93099999999999994</v>
      </c>
      <c r="E35" s="118"/>
      <c r="F35" s="118"/>
      <c r="G35" s="730"/>
      <c r="H35" s="730"/>
      <c r="I35" s="730"/>
      <c r="J35" s="730"/>
      <c r="K35" s="118"/>
      <c r="L35" s="730"/>
      <c r="M35" s="730"/>
      <c r="N35" s="730"/>
      <c r="O35" s="743"/>
      <c r="P35" s="119"/>
      <c r="Q35" s="120"/>
    </row>
    <row r="36" spans="1:17" s="98" customFormat="1" ht="15">
      <c r="A36" s="116" t="s">
        <v>104</v>
      </c>
      <c r="B36" s="131">
        <f>+M22</f>
        <v>0</v>
      </c>
      <c r="C36" s="131">
        <f t="shared" si="0"/>
        <v>0.95</v>
      </c>
      <c r="D36" s="131">
        <f t="shared" si="0"/>
        <v>0.93099999999999994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0.95</v>
      </c>
      <c r="D37" s="131">
        <f t="shared" si="0"/>
        <v>0.93099999999999994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0.95</v>
      </c>
      <c r="D38" s="133">
        <f>+D37</f>
        <v>0.93099999999999994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209E8-D4D2-4856-90AA-6FC1BFAD44AB}">
  <sheetPr codeName="Hoja106"/>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E1 Direccionamiento Estratégico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Porcentaje de cumplimiento ejecución de los recursos de inversión </v>
      </c>
      <c r="D6" s="673"/>
      <c r="E6" s="673"/>
      <c r="F6" s="673"/>
      <c r="G6" s="673"/>
      <c r="H6" s="673"/>
      <c r="I6" s="673"/>
      <c r="J6" s="673"/>
      <c r="K6" s="673"/>
      <c r="L6" s="673"/>
      <c r="M6" s="673"/>
      <c r="N6" s="673"/>
      <c r="O6" s="674"/>
      <c r="P6" s="99"/>
    </row>
    <row r="7" spans="1:17" ht="58.5" customHeight="1">
      <c r="A7" s="671" t="s">
        <v>10</v>
      </c>
      <c r="B7" s="672"/>
      <c r="C7" s="673" t="str">
        <f>VLOOKUP(L12,Reporte!A5:M133,10,FALSE)</f>
        <v>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v>
      </c>
      <c r="D7" s="673"/>
      <c r="E7" s="673"/>
      <c r="F7" s="673"/>
      <c r="G7" s="673"/>
      <c r="H7" s="673"/>
      <c r="I7" s="673"/>
      <c r="J7" s="673"/>
      <c r="K7" s="673"/>
      <c r="L7" s="673"/>
      <c r="M7" s="673"/>
      <c r="N7" s="673"/>
      <c r="O7" s="674"/>
      <c r="P7" s="99"/>
    </row>
    <row r="8" spans="1:17" ht="15.75">
      <c r="A8" s="675" t="s">
        <v>464</v>
      </c>
      <c r="B8" s="656"/>
      <c r="C8" s="673" t="str">
        <f>VLOOKUP(L12,Reporte!$A$5:$N$133,13,FALSE)</f>
        <v>Fortalecer la planeación, ejecución y seguimiento de los proyectos de inversión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0.5" customHeight="1">
      <c r="A10" s="677"/>
      <c r="B10" s="678"/>
      <c r="C10" s="673" t="str">
        <f>VLOOKUP(L12,Reporte!$N$5:$BN$133,4,FALSE)</f>
        <v xml:space="preserve">Total acumulado de recursos de inversión obligados </v>
      </c>
      <c r="D10" s="673"/>
      <c r="E10" s="673"/>
      <c r="F10" s="682" t="str">
        <f>VLOOKUP(L12,Reporte!$N$5:$BN$133,6,FALSE)</f>
        <v>Se mide el número de Total acumulado de recursos de inversión obligados  sobre el  Total recursos de inversión apropiados para la vigencia*100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7.5" customHeight="1" thickBot="1">
      <c r="A12" s="679"/>
      <c r="B12" s="650"/>
      <c r="C12" s="686" t="str">
        <f>VLOOKUP(L12,Reporte!$N$5:$BN$133,5,FALSE)</f>
        <v xml:space="preserve"> Total recursos de inversión apropiados para la vigencia*100</v>
      </c>
      <c r="D12" s="673"/>
      <c r="E12" s="673"/>
      <c r="F12" s="682"/>
      <c r="G12" s="682"/>
      <c r="H12" s="682"/>
      <c r="I12" s="682"/>
      <c r="J12" s="687" t="str">
        <f>VLOOKUP(L12,Reporte!$N$5:$BN$133,7,FALSE)</f>
        <v>Eficacia</v>
      </c>
      <c r="K12" s="687"/>
      <c r="L12" s="688" t="s">
        <v>1930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99">
        <f>VLOOKUP(L12,Reporte!$N$5:$BN$133,11,FALSE)</f>
        <v>0.9</v>
      </c>
      <c r="D15" s="800"/>
      <c r="E15" s="801"/>
      <c r="F15" s="715" t="str">
        <f>VLOOKUP(L12,Reporte!$N$5:$BN$133,9,FALSE)</f>
        <v>Trimestral</v>
      </c>
      <c r="G15" s="716"/>
      <c r="H15" s="683" t="s">
        <v>37</v>
      </c>
      <c r="I15" s="683"/>
      <c r="J15" s="721" t="s">
        <v>465</v>
      </c>
      <c r="K15" s="722"/>
      <c r="L15" s="723"/>
      <c r="M15" s="657" t="str">
        <f>VLOOKUP(L12,Reporte!$N$5:$BN$133,28,FALSE)</f>
        <v>Oficina Asesora de Planeación</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0.9</v>
      </c>
      <c r="D26" s="131">
        <f>+C26*0.98</f>
        <v>0.88200000000000001</v>
      </c>
      <c r="E26" s="118"/>
      <c r="F26" s="118"/>
      <c r="G26" s="730"/>
      <c r="H26" s="730"/>
      <c r="I26" s="741"/>
      <c r="J26" s="741"/>
      <c r="K26" s="741"/>
      <c r="L26" s="730"/>
      <c r="M26" s="730"/>
      <c r="N26" s="730"/>
      <c r="O26" s="743"/>
      <c r="P26" s="119"/>
      <c r="Q26" s="120"/>
    </row>
    <row r="27" spans="1:17" s="98" customFormat="1" ht="15">
      <c r="A27" s="116" t="s">
        <v>95</v>
      </c>
      <c r="B27" s="131">
        <f>+D22</f>
        <v>0</v>
      </c>
      <c r="C27" s="131">
        <f>+C26</f>
        <v>0.9</v>
      </c>
      <c r="D27" s="131">
        <f>+D26</f>
        <v>0.88200000000000001</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0.9</v>
      </c>
      <c r="D28" s="131">
        <f t="shared" si="0"/>
        <v>0.88200000000000001</v>
      </c>
      <c r="E28" s="118"/>
      <c r="F28" s="118"/>
      <c r="G28" s="730"/>
      <c r="H28" s="730"/>
      <c r="I28" s="730"/>
      <c r="J28" s="730"/>
      <c r="K28" s="118"/>
      <c r="L28" s="730"/>
      <c r="M28" s="730"/>
      <c r="N28" s="730"/>
      <c r="O28" s="743"/>
      <c r="P28" s="119"/>
      <c r="Q28" s="120"/>
    </row>
    <row r="29" spans="1:17" s="98" customFormat="1" ht="15">
      <c r="A29" s="116" t="s">
        <v>97</v>
      </c>
      <c r="B29" s="131">
        <f>+F22</f>
        <v>0</v>
      </c>
      <c r="C29" s="131">
        <f t="shared" si="0"/>
        <v>0.9</v>
      </c>
      <c r="D29" s="131">
        <f t="shared" si="0"/>
        <v>0.88200000000000001</v>
      </c>
      <c r="E29" s="118"/>
      <c r="F29" s="118"/>
      <c r="G29" s="730"/>
      <c r="H29" s="730"/>
      <c r="I29" s="730"/>
      <c r="J29" s="730"/>
      <c r="K29" s="118"/>
      <c r="L29" s="730"/>
      <c r="M29" s="730"/>
      <c r="N29" s="730"/>
      <c r="O29" s="743"/>
      <c r="P29" s="119"/>
      <c r="Q29" s="120"/>
    </row>
    <row r="30" spans="1:17" s="98" customFormat="1" ht="15">
      <c r="A30" s="116" t="s">
        <v>98</v>
      </c>
      <c r="B30" s="131">
        <f>+G22</f>
        <v>0</v>
      </c>
      <c r="C30" s="131">
        <f t="shared" si="0"/>
        <v>0.9</v>
      </c>
      <c r="D30" s="131">
        <f t="shared" si="0"/>
        <v>0.88200000000000001</v>
      </c>
      <c r="E30" s="118"/>
      <c r="F30" s="118"/>
      <c r="G30" s="730"/>
      <c r="H30" s="730"/>
      <c r="I30" s="730"/>
      <c r="J30" s="730"/>
      <c r="K30" s="118"/>
      <c r="L30" s="730"/>
      <c r="M30" s="730"/>
      <c r="N30" s="730"/>
      <c r="O30" s="743"/>
      <c r="P30" s="119"/>
      <c r="Q30" s="120"/>
    </row>
    <row r="31" spans="1:17" s="98" customFormat="1" ht="15">
      <c r="A31" s="116" t="s">
        <v>99</v>
      </c>
      <c r="B31" s="131">
        <f>+H22</f>
        <v>0</v>
      </c>
      <c r="C31" s="131">
        <f t="shared" si="0"/>
        <v>0.9</v>
      </c>
      <c r="D31" s="131">
        <f t="shared" si="0"/>
        <v>0.88200000000000001</v>
      </c>
      <c r="E31" s="118"/>
      <c r="F31" s="118"/>
      <c r="G31" s="730"/>
      <c r="H31" s="730"/>
      <c r="I31" s="730"/>
      <c r="J31" s="730"/>
      <c r="K31" s="118"/>
      <c r="L31" s="730"/>
      <c r="M31" s="730"/>
      <c r="N31" s="730"/>
      <c r="O31" s="743"/>
      <c r="P31" s="119"/>
      <c r="Q31" s="120"/>
    </row>
    <row r="32" spans="1:17" s="98" customFormat="1" ht="15">
      <c r="A32" s="116" t="s">
        <v>100</v>
      </c>
      <c r="B32" s="131">
        <f>+I22</f>
        <v>0</v>
      </c>
      <c r="C32" s="131">
        <f t="shared" si="0"/>
        <v>0.9</v>
      </c>
      <c r="D32" s="131">
        <f t="shared" si="0"/>
        <v>0.88200000000000001</v>
      </c>
      <c r="E32" s="118"/>
      <c r="F32" s="118"/>
      <c r="G32" s="730"/>
      <c r="H32" s="730"/>
      <c r="I32" s="730"/>
      <c r="J32" s="730"/>
      <c r="K32" s="118"/>
      <c r="L32" s="730"/>
      <c r="M32" s="730"/>
      <c r="N32" s="730"/>
      <c r="O32" s="743"/>
      <c r="P32" s="119"/>
      <c r="Q32" s="120"/>
    </row>
    <row r="33" spans="1:17" s="98" customFormat="1" ht="15">
      <c r="A33" s="116" t="s">
        <v>101</v>
      </c>
      <c r="B33" s="131">
        <f>+J22</f>
        <v>0</v>
      </c>
      <c r="C33" s="131">
        <f t="shared" si="0"/>
        <v>0.9</v>
      </c>
      <c r="D33" s="131">
        <f t="shared" si="0"/>
        <v>0.88200000000000001</v>
      </c>
      <c r="E33" s="118"/>
      <c r="F33" s="118"/>
      <c r="G33" s="730"/>
      <c r="H33" s="730"/>
      <c r="I33" s="730"/>
      <c r="J33" s="730"/>
      <c r="K33" s="118"/>
      <c r="L33" s="730"/>
      <c r="M33" s="730"/>
      <c r="N33" s="730"/>
      <c r="O33" s="743"/>
      <c r="P33" s="119"/>
      <c r="Q33" s="120"/>
    </row>
    <row r="34" spans="1:17" s="98" customFormat="1" ht="15">
      <c r="A34" s="116" t="s">
        <v>102</v>
      </c>
      <c r="B34" s="131">
        <f>+K22</f>
        <v>0</v>
      </c>
      <c r="C34" s="131">
        <f t="shared" si="0"/>
        <v>0.9</v>
      </c>
      <c r="D34" s="131">
        <f t="shared" si="0"/>
        <v>0.88200000000000001</v>
      </c>
      <c r="E34" s="118"/>
      <c r="F34" s="118"/>
      <c r="G34" s="730"/>
      <c r="H34" s="730"/>
      <c r="I34" s="730"/>
      <c r="J34" s="730"/>
      <c r="K34" s="118"/>
      <c r="L34" s="730"/>
      <c r="M34" s="730"/>
      <c r="N34" s="730"/>
      <c r="O34" s="743"/>
      <c r="P34" s="119"/>
      <c r="Q34" s="120"/>
    </row>
    <row r="35" spans="1:17" s="98" customFormat="1" ht="15">
      <c r="A35" s="116" t="s">
        <v>103</v>
      </c>
      <c r="B35" s="131">
        <f>+L22</f>
        <v>0</v>
      </c>
      <c r="C35" s="131">
        <f t="shared" si="0"/>
        <v>0.9</v>
      </c>
      <c r="D35" s="131">
        <f t="shared" si="0"/>
        <v>0.88200000000000001</v>
      </c>
      <c r="E35" s="118"/>
      <c r="F35" s="118"/>
      <c r="G35" s="730"/>
      <c r="H35" s="730"/>
      <c r="I35" s="730"/>
      <c r="J35" s="730"/>
      <c r="K35" s="118"/>
      <c r="L35" s="730"/>
      <c r="M35" s="730"/>
      <c r="N35" s="730"/>
      <c r="O35" s="743"/>
      <c r="P35" s="119"/>
      <c r="Q35" s="120"/>
    </row>
    <row r="36" spans="1:17" s="98" customFormat="1" ht="15">
      <c r="A36" s="116" t="s">
        <v>104</v>
      </c>
      <c r="B36" s="131">
        <f>+M22</f>
        <v>0</v>
      </c>
      <c r="C36" s="131">
        <f t="shared" si="0"/>
        <v>0.9</v>
      </c>
      <c r="D36" s="131">
        <f t="shared" si="0"/>
        <v>0.88200000000000001</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0.9</v>
      </c>
      <c r="D37" s="131">
        <f t="shared" si="0"/>
        <v>0.88200000000000001</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0.9</v>
      </c>
      <c r="D38" s="133">
        <f>+D37</f>
        <v>0.88200000000000001</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77"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9E895-9C45-4157-9B90-669344559F1F}">
  <sheetPr codeName="Hoja107"/>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E1 Direccionamiento Estratégico</v>
      </c>
      <c r="D5" s="669"/>
      <c r="E5" s="669"/>
      <c r="F5" s="669"/>
      <c r="G5" s="669"/>
      <c r="H5" s="669"/>
      <c r="I5" s="669"/>
      <c r="J5" s="669"/>
      <c r="K5" s="669"/>
      <c r="L5" s="669"/>
      <c r="M5" s="669"/>
      <c r="N5" s="669"/>
      <c r="O5" s="670"/>
      <c r="P5" s="101"/>
      <c r="Q5" s="102"/>
    </row>
    <row r="6" spans="1:17" ht="31.5" customHeight="1">
      <c r="A6" s="671" t="s">
        <v>8</v>
      </c>
      <c r="B6" s="672"/>
      <c r="C6" s="673" t="str">
        <f>VLOOKUP(L12,Reporte!$N$5:$BN$133,2,FALSE)</f>
        <v xml:space="preserve">Indice de Transparencia - ITA. </v>
      </c>
      <c r="D6" s="673"/>
      <c r="E6" s="673"/>
      <c r="F6" s="673"/>
      <c r="G6" s="673"/>
      <c r="H6" s="673"/>
      <c r="I6" s="673"/>
      <c r="J6" s="673"/>
      <c r="K6" s="673"/>
      <c r="L6" s="673"/>
      <c r="M6" s="673"/>
      <c r="N6" s="673"/>
      <c r="O6" s="674"/>
      <c r="P6" s="99"/>
    </row>
    <row r="7" spans="1:17" ht="47.25" customHeight="1">
      <c r="A7" s="671" t="s">
        <v>10</v>
      </c>
      <c r="B7" s="672"/>
      <c r="C7" s="673" t="str">
        <f>VLOOKUP(L12,Reporte!A5:M133,10,FALSE)</f>
        <v>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v>
      </c>
      <c r="D7" s="673"/>
      <c r="E7" s="673"/>
      <c r="F7" s="673"/>
      <c r="G7" s="673"/>
      <c r="H7" s="673"/>
      <c r="I7" s="673"/>
      <c r="J7" s="673"/>
      <c r="K7" s="673"/>
      <c r="L7" s="673"/>
      <c r="M7" s="673"/>
      <c r="N7" s="673"/>
      <c r="O7" s="674"/>
      <c r="P7" s="99"/>
    </row>
    <row r="8" spans="1:17" ht="31.5" customHeight="1">
      <c r="A8" s="675" t="s">
        <v>464</v>
      </c>
      <c r="B8" s="656"/>
      <c r="C8" s="673" t="str">
        <f>VLOOKUP(L12,Reporte!$A$5:$N$133,13,FALSE)</f>
        <v>Realizar Seguimiento a Indice de Transparencia - ITA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3.5" customHeight="1">
      <c r="A10" s="677"/>
      <c r="B10" s="678"/>
      <c r="C10" s="673" t="str">
        <f>VLOOKUP(L12,Reporte!$N$5:$BN$133,4,FALSE)</f>
        <v xml:space="preserve">Resultado ITA medido por la Procuraduria General de la Nación </v>
      </c>
      <c r="D10" s="673"/>
      <c r="E10" s="673"/>
      <c r="F10" s="682" t="str">
        <f>VLOOKUP(L12,Reporte!$N$5:$BN$133,6,FALSE)</f>
        <v xml:space="preserve">Se mide el número de Resultado ITA medido por la Procuraduria General de la Nación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1933</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100</v>
      </c>
      <c r="D15" s="779"/>
      <c r="E15" s="780"/>
      <c r="F15" s="715" t="str">
        <f>VLOOKUP(L12,Reporte!$N$5:$BN$133,9,FALSE)</f>
        <v>Trimestral</v>
      </c>
      <c r="G15" s="716"/>
      <c r="H15" s="683" t="s">
        <v>37</v>
      </c>
      <c r="I15" s="683"/>
      <c r="J15" s="721" t="s">
        <v>465</v>
      </c>
      <c r="K15" s="722"/>
      <c r="L15" s="723"/>
      <c r="M15" s="657" t="str">
        <f>VLOOKUP(L12,Reporte!$N$5:$BN$133,28,FALSE)</f>
        <v>Oficina Asesora de Planeación</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100</v>
      </c>
      <c r="D26" s="131">
        <f>+C26*0.98</f>
        <v>98</v>
      </c>
      <c r="E26" s="118"/>
      <c r="F26" s="118"/>
      <c r="G26" s="730"/>
      <c r="H26" s="730"/>
      <c r="I26" s="741"/>
      <c r="J26" s="741"/>
      <c r="K26" s="741"/>
      <c r="L26" s="730"/>
      <c r="M26" s="730"/>
      <c r="N26" s="730"/>
      <c r="O26" s="743"/>
      <c r="P26" s="119"/>
      <c r="Q26" s="120"/>
    </row>
    <row r="27" spans="1:17" s="98" customFormat="1" ht="15">
      <c r="A27" s="116" t="s">
        <v>95</v>
      </c>
      <c r="B27" s="131">
        <f>+D22</f>
        <v>0</v>
      </c>
      <c r="C27" s="131">
        <f>+C26</f>
        <v>100</v>
      </c>
      <c r="D27" s="131">
        <f>+D26</f>
        <v>98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100</v>
      </c>
      <c r="D28" s="131">
        <f t="shared" si="0"/>
        <v>98</v>
      </c>
      <c r="E28" s="118"/>
      <c r="F28" s="118"/>
      <c r="G28" s="730"/>
      <c r="H28" s="730"/>
      <c r="I28" s="730"/>
      <c r="J28" s="730"/>
      <c r="K28" s="118"/>
      <c r="L28" s="730"/>
      <c r="M28" s="730"/>
      <c r="N28" s="730"/>
      <c r="O28" s="743"/>
      <c r="P28" s="119"/>
      <c r="Q28" s="120"/>
    </row>
    <row r="29" spans="1:17" s="98" customFormat="1" ht="15">
      <c r="A29" s="116" t="s">
        <v>97</v>
      </c>
      <c r="B29" s="131">
        <f>+F22</f>
        <v>0</v>
      </c>
      <c r="C29" s="131">
        <f t="shared" si="0"/>
        <v>100</v>
      </c>
      <c r="D29" s="131">
        <f t="shared" si="0"/>
        <v>98</v>
      </c>
      <c r="E29" s="118"/>
      <c r="F29" s="118"/>
      <c r="G29" s="730"/>
      <c r="H29" s="730"/>
      <c r="I29" s="730"/>
      <c r="J29" s="730"/>
      <c r="K29" s="118"/>
      <c r="L29" s="730"/>
      <c r="M29" s="730"/>
      <c r="N29" s="730"/>
      <c r="O29" s="743"/>
      <c r="P29" s="119"/>
      <c r="Q29" s="120"/>
    </row>
    <row r="30" spans="1:17" s="98" customFormat="1" ht="15">
      <c r="A30" s="116" t="s">
        <v>98</v>
      </c>
      <c r="B30" s="131">
        <f>+G22</f>
        <v>0</v>
      </c>
      <c r="C30" s="131">
        <f t="shared" si="0"/>
        <v>100</v>
      </c>
      <c r="D30" s="131">
        <f t="shared" si="0"/>
        <v>98</v>
      </c>
      <c r="E30" s="118"/>
      <c r="F30" s="118"/>
      <c r="G30" s="730"/>
      <c r="H30" s="730"/>
      <c r="I30" s="730"/>
      <c r="J30" s="730"/>
      <c r="K30" s="118"/>
      <c r="L30" s="730"/>
      <c r="M30" s="730"/>
      <c r="N30" s="730"/>
      <c r="O30" s="743"/>
      <c r="P30" s="119"/>
      <c r="Q30" s="120"/>
    </row>
    <row r="31" spans="1:17" s="98" customFormat="1" ht="15">
      <c r="A31" s="116" t="s">
        <v>99</v>
      </c>
      <c r="B31" s="131">
        <f>+H22</f>
        <v>0</v>
      </c>
      <c r="C31" s="131">
        <f t="shared" si="0"/>
        <v>100</v>
      </c>
      <c r="D31" s="131">
        <f t="shared" si="0"/>
        <v>98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100</v>
      </c>
      <c r="D32" s="131">
        <f t="shared" si="0"/>
        <v>98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100</v>
      </c>
      <c r="D33" s="131">
        <f t="shared" si="0"/>
        <v>98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100</v>
      </c>
      <c r="D34" s="131">
        <f t="shared" si="0"/>
        <v>98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100</v>
      </c>
      <c r="D35" s="131">
        <f t="shared" si="0"/>
        <v>98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100</v>
      </c>
      <c r="D36" s="131">
        <f t="shared" si="0"/>
        <v>98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100</v>
      </c>
      <c r="D37" s="131">
        <f t="shared" si="0"/>
        <v>98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100</v>
      </c>
      <c r="D38" s="133">
        <f>+D37</f>
        <v>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61.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8418-2D6C-4B06-B5A3-62F048CC7E91}">
  <sheetPr codeName="Hoja108"/>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hidden="1"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Visitas de seguimiento de las liquidaciones Ordenadas por la Superintendencia Nacional de Salud </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15.75">
      <c r="A8" s="675" t="s">
        <v>464</v>
      </c>
      <c r="B8" s="656"/>
      <c r="C8" s="673" t="str">
        <f>VLOOKUP(L12,Reporte!$A$5:$N$133,13,FALSE)</f>
        <v>Fortalecer los reportes de información relacionadas con acreencias de la IFAL(Intervención Forzosa Administrativa para Liquidar activas)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85.5" customHeight="1">
      <c r="A10" s="677"/>
      <c r="B10" s="678"/>
      <c r="C10" s="673" t="str">
        <f>VLOOKUP(L12,Reporte!$N$5:$BN$133,4,FALSE)</f>
        <v>Número de visitas generadas por la adopción, seguimiento y monitoreo a vigilados en proceso de liquidación Ordenada por la SNS en el trimestre</v>
      </c>
      <c r="D10" s="673"/>
      <c r="E10" s="673"/>
      <c r="F10" s="682" t="str">
        <f>VLOOKUP(L12,Reporte!$N$5:$BN$133,6,FALSE)</f>
        <v>Se mide el número de visitas generadas por la adopción, seguimiento y monitoreo a vigilados en proceso de liquidación Ordenada por la SNS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1934</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822">
        <f>VLOOKUP(L12,Reporte!$N$5:$BN$133,11,FALSE)</f>
        <v>4</v>
      </c>
      <c r="D15" s="710"/>
      <c r="E15" s="704"/>
      <c r="F15" s="715" t="str">
        <f>VLOOKUP(L12,Reporte!$N$5:$BN$133,9,FALSE)</f>
        <v>Trimestral</v>
      </c>
      <c r="G15" s="716"/>
      <c r="H15" s="683" t="s">
        <v>37</v>
      </c>
      <c r="I15" s="683"/>
      <c r="J15" s="721" t="s">
        <v>465</v>
      </c>
      <c r="K15" s="722"/>
      <c r="L15" s="723"/>
      <c r="M15" s="657" t="str">
        <f>VLOOKUP(L12,Reporte!$N$5:$BN$133,28,FALSE)</f>
        <v>Oficina de Liquidaciones</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v>
      </c>
      <c r="D26" s="131">
        <f>+C26*0.98</f>
        <v>3.92</v>
      </c>
      <c r="E26" s="118"/>
      <c r="F26" s="118"/>
      <c r="G26" s="730"/>
      <c r="H26" s="730"/>
      <c r="I26" s="741"/>
      <c r="J26" s="741"/>
      <c r="K26" s="741"/>
      <c r="L26" s="730"/>
      <c r="M26" s="730"/>
      <c r="N26" s="730"/>
      <c r="O26" s="743"/>
      <c r="P26" s="119"/>
      <c r="Q26" s="120"/>
    </row>
    <row r="27" spans="1:17" s="98" customFormat="1" ht="15">
      <c r="A27" s="116" t="s">
        <v>95</v>
      </c>
      <c r="B27" s="131">
        <f>+D22</f>
        <v>0</v>
      </c>
      <c r="C27" s="131">
        <f>+C26</f>
        <v>4</v>
      </c>
      <c r="D27" s="131">
        <f>+D26</f>
        <v>3.92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v>
      </c>
      <c r="D28" s="131">
        <f t="shared" si="0"/>
        <v>3.92</v>
      </c>
      <c r="E28" s="118"/>
      <c r="F28" s="118"/>
      <c r="G28" s="730"/>
      <c r="H28" s="730"/>
      <c r="I28" s="730"/>
      <c r="J28" s="730"/>
      <c r="K28" s="118"/>
      <c r="L28" s="730"/>
      <c r="M28" s="730"/>
      <c r="N28" s="730"/>
      <c r="O28" s="743"/>
      <c r="P28" s="119"/>
      <c r="Q28" s="120"/>
    </row>
    <row r="29" spans="1:17" s="98" customFormat="1" ht="15">
      <c r="A29" s="116" t="s">
        <v>97</v>
      </c>
      <c r="B29" s="131">
        <f>+F22</f>
        <v>0</v>
      </c>
      <c r="C29" s="131">
        <f t="shared" si="0"/>
        <v>4</v>
      </c>
      <c r="D29" s="131">
        <f t="shared" si="0"/>
        <v>3.92</v>
      </c>
      <c r="E29" s="118"/>
      <c r="F29" s="118"/>
      <c r="G29" s="730"/>
      <c r="H29" s="730"/>
      <c r="I29" s="730"/>
      <c r="J29" s="730"/>
      <c r="K29" s="118"/>
      <c r="L29" s="730"/>
      <c r="M29" s="730"/>
      <c r="N29" s="730"/>
      <c r="O29" s="743"/>
      <c r="P29" s="119"/>
      <c r="Q29" s="120"/>
    </row>
    <row r="30" spans="1:17" s="98" customFormat="1" ht="15">
      <c r="A30" s="116" t="s">
        <v>98</v>
      </c>
      <c r="B30" s="131">
        <f>+G22</f>
        <v>0</v>
      </c>
      <c r="C30" s="131">
        <f t="shared" si="0"/>
        <v>4</v>
      </c>
      <c r="D30" s="131">
        <f t="shared" si="0"/>
        <v>3.92</v>
      </c>
      <c r="E30" s="118"/>
      <c r="F30" s="118"/>
      <c r="G30" s="730"/>
      <c r="H30" s="730"/>
      <c r="I30" s="730"/>
      <c r="J30" s="730"/>
      <c r="K30" s="118"/>
      <c r="L30" s="730"/>
      <c r="M30" s="730"/>
      <c r="N30" s="730"/>
      <c r="O30" s="743"/>
      <c r="P30" s="119"/>
      <c r="Q30" s="120"/>
    </row>
    <row r="31" spans="1:17" s="98" customFormat="1" ht="15">
      <c r="A31" s="116" t="s">
        <v>99</v>
      </c>
      <c r="B31" s="131">
        <f>+H22</f>
        <v>0</v>
      </c>
      <c r="C31" s="131">
        <f t="shared" si="0"/>
        <v>4</v>
      </c>
      <c r="D31" s="131">
        <f t="shared" si="0"/>
        <v>3.92</v>
      </c>
      <c r="E31" s="118"/>
      <c r="F31" s="118"/>
      <c r="G31" s="730"/>
      <c r="H31" s="730"/>
      <c r="I31" s="730"/>
      <c r="J31" s="730"/>
      <c r="K31" s="118"/>
      <c r="L31" s="730"/>
      <c r="M31" s="730"/>
      <c r="N31" s="730"/>
      <c r="O31" s="743"/>
      <c r="P31" s="119"/>
      <c r="Q31" s="120"/>
    </row>
    <row r="32" spans="1:17" s="98" customFormat="1" ht="15">
      <c r="A32" s="116" t="s">
        <v>100</v>
      </c>
      <c r="B32" s="131">
        <f>+I22</f>
        <v>0</v>
      </c>
      <c r="C32" s="131">
        <f t="shared" si="0"/>
        <v>4</v>
      </c>
      <c r="D32" s="131">
        <f t="shared" si="0"/>
        <v>3.92</v>
      </c>
      <c r="E32" s="118"/>
      <c r="F32" s="118"/>
      <c r="G32" s="730"/>
      <c r="H32" s="730"/>
      <c r="I32" s="730"/>
      <c r="J32" s="730"/>
      <c r="K32" s="118"/>
      <c r="L32" s="730"/>
      <c r="M32" s="730"/>
      <c r="N32" s="730"/>
      <c r="O32" s="743"/>
      <c r="P32" s="119"/>
      <c r="Q32" s="120"/>
    </row>
    <row r="33" spans="1:17" s="98" customFormat="1" ht="15">
      <c r="A33" s="116" t="s">
        <v>101</v>
      </c>
      <c r="B33" s="131">
        <f>+J22</f>
        <v>0</v>
      </c>
      <c r="C33" s="131">
        <f t="shared" si="0"/>
        <v>4</v>
      </c>
      <c r="D33" s="131">
        <f t="shared" si="0"/>
        <v>3.92</v>
      </c>
      <c r="E33" s="118"/>
      <c r="F33" s="118"/>
      <c r="G33" s="730"/>
      <c r="H33" s="730"/>
      <c r="I33" s="730"/>
      <c r="J33" s="730"/>
      <c r="K33" s="118"/>
      <c r="L33" s="730"/>
      <c r="M33" s="730"/>
      <c r="N33" s="730"/>
      <c r="O33" s="743"/>
      <c r="P33" s="119"/>
      <c r="Q33" s="120"/>
    </row>
    <row r="34" spans="1:17" s="98" customFormat="1" ht="15">
      <c r="A34" s="116" t="s">
        <v>102</v>
      </c>
      <c r="B34" s="131">
        <f>+K22</f>
        <v>0</v>
      </c>
      <c r="C34" s="131">
        <f t="shared" si="0"/>
        <v>4</v>
      </c>
      <c r="D34" s="131">
        <f t="shared" si="0"/>
        <v>3.92</v>
      </c>
      <c r="E34" s="118"/>
      <c r="F34" s="118"/>
      <c r="G34" s="730"/>
      <c r="H34" s="730"/>
      <c r="I34" s="730"/>
      <c r="J34" s="730"/>
      <c r="K34" s="118"/>
      <c r="L34" s="730"/>
      <c r="M34" s="730"/>
      <c r="N34" s="730"/>
      <c r="O34" s="743"/>
      <c r="P34" s="119"/>
      <c r="Q34" s="120"/>
    </row>
    <row r="35" spans="1:17" s="98" customFormat="1" ht="15">
      <c r="A35" s="116" t="s">
        <v>103</v>
      </c>
      <c r="B35" s="131">
        <f>+L22</f>
        <v>0</v>
      </c>
      <c r="C35" s="131">
        <f t="shared" si="0"/>
        <v>4</v>
      </c>
      <c r="D35" s="131">
        <f t="shared" si="0"/>
        <v>3.92</v>
      </c>
      <c r="E35" s="118"/>
      <c r="F35" s="118"/>
      <c r="G35" s="730"/>
      <c r="H35" s="730"/>
      <c r="I35" s="730"/>
      <c r="J35" s="730"/>
      <c r="K35" s="118"/>
      <c r="L35" s="730"/>
      <c r="M35" s="730"/>
      <c r="N35" s="730"/>
      <c r="O35" s="743"/>
      <c r="P35" s="119"/>
      <c r="Q35" s="120"/>
    </row>
    <row r="36" spans="1:17" s="98" customFormat="1" ht="15">
      <c r="A36" s="116" t="s">
        <v>104</v>
      </c>
      <c r="B36" s="131">
        <f>+M22</f>
        <v>0</v>
      </c>
      <c r="C36" s="131">
        <f t="shared" si="0"/>
        <v>4</v>
      </c>
      <c r="D36" s="131">
        <f t="shared" si="0"/>
        <v>3.92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v>
      </c>
      <c r="D37" s="131">
        <f t="shared" si="0"/>
        <v>3.92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v>
      </c>
      <c r="D38" s="133">
        <f>+D37</f>
        <v>3.92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68.2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8E3B8-DD88-44EC-8BAC-83E6DBA98B80}">
  <sheetPr codeName="Hoja10"/>
  <dimension ref="A1:I50"/>
  <sheetViews>
    <sheetView zoomScaleNormal="100" workbookViewId="0">
      <pane ySplit="9" topLeftCell="A10" activePane="bottomLeft" state="frozen"/>
      <selection activeCell="D16" sqref="D16"/>
      <selection pane="bottomLeft" activeCell="C16" sqref="C16"/>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51"/>
      <c r="D7" s="36"/>
      <c r="E7" s="42"/>
      <c r="F7" s="36"/>
      <c r="G7" s="36"/>
    </row>
    <row r="8" spans="1:7" ht="20.25">
      <c r="A8" s="36"/>
      <c r="B8" s="41"/>
      <c r="C8" s="53" t="s">
        <v>456</v>
      </c>
      <c r="D8" s="36"/>
      <c r="E8" s="42"/>
      <c r="F8" s="36"/>
      <c r="G8" s="36"/>
    </row>
    <row r="9" spans="1:7">
      <c r="A9" s="36"/>
      <c r="B9" s="41"/>
      <c r="C9" s="51"/>
      <c r="D9" s="36"/>
      <c r="E9" s="42"/>
      <c r="F9" s="36"/>
      <c r="G9" s="36"/>
    </row>
    <row r="10" spans="1:7" ht="28.5">
      <c r="A10" s="36"/>
      <c r="B10" s="41"/>
      <c r="C10" s="56" t="s">
        <v>1755</v>
      </c>
      <c r="D10" s="60" t="s">
        <v>180</v>
      </c>
      <c r="E10" s="42"/>
      <c r="F10" s="36"/>
      <c r="G10" s="36"/>
    </row>
    <row r="11" spans="1:7" ht="42.75">
      <c r="A11" s="36"/>
      <c r="B11" s="41"/>
      <c r="C11" s="56" t="s">
        <v>1757</v>
      </c>
      <c r="D11" s="60" t="s">
        <v>1758</v>
      </c>
      <c r="E11" s="42"/>
      <c r="F11" s="36"/>
      <c r="G11" s="36"/>
    </row>
    <row r="12" spans="1:7" ht="28.5">
      <c r="A12" s="36"/>
      <c r="B12" s="41"/>
      <c r="C12" s="56" t="s">
        <v>1760</v>
      </c>
      <c r="D12" s="60" t="s">
        <v>1761</v>
      </c>
      <c r="E12" s="42"/>
      <c r="F12" s="36"/>
      <c r="G12" s="36"/>
    </row>
    <row r="13" spans="1:7" ht="57">
      <c r="A13" s="36"/>
      <c r="B13" s="41"/>
      <c r="C13" s="56" t="s">
        <v>1763</v>
      </c>
      <c r="D13" s="60" t="s">
        <v>1764</v>
      </c>
      <c r="E13" s="42"/>
      <c r="F13" s="36"/>
      <c r="G13" s="36"/>
    </row>
    <row r="14" spans="1:7" ht="71.25">
      <c r="A14" s="36"/>
      <c r="B14" s="41"/>
      <c r="C14" s="56" t="s">
        <v>1766</v>
      </c>
      <c r="D14" s="60" t="s">
        <v>1767</v>
      </c>
      <c r="E14" s="42"/>
      <c r="F14" s="36"/>
      <c r="G14" s="36"/>
    </row>
    <row r="15" spans="1:7" ht="57">
      <c r="A15" s="36"/>
      <c r="B15" s="41"/>
      <c r="C15" s="56" t="s">
        <v>1769</v>
      </c>
      <c r="D15" s="60" t="s">
        <v>1770</v>
      </c>
      <c r="E15" s="42"/>
      <c r="F15" s="36"/>
      <c r="G15" s="36"/>
    </row>
    <row r="16" spans="1:7" ht="42.75">
      <c r="A16" s="36"/>
      <c r="B16" s="41"/>
      <c r="C16" s="56" t="s">
        <v>1772</v>
      </c>
      <c r="D16" s="60" t="s">
        <v>1773</v>
      </c>
      <c r="E16" s="42"/>
      <c r="F16" s="36"/>
      <c r="G16" s="36"/>
    </row>
    <row r="17" spans="1:7" ht="28.5">
      <c r="A17" s="36"/>
      <c r="B17" s="41"/>
      <c r="C17" s="56" t="s">
        <v>1775</v>
      </c>
      <c r="D17" s="60" t="s">
        <v>1776</v>
      </c>
      <c r="E17" s="42"/>
      <c r="F17" s="36"/>
      <c r="G17" s="36"/>
    </row>
    <row r="18" spans="1:7" ht="28.5">
      <c r="A18" s="36"/>
      <c r="B18" s="41"/>
      <c r="C18" s="56" t="s">
        <v>1778</v>
      </c>
      <c r="D18" s="60" t="s">
        <v>327</v>
      </c>
      <c r="E18" s="42"/>
      <c r="F18" s="36"/>
      <c r="G18" s="36"/>
    </row>
    <row r="19" spans="1:7" ht="42.75">
      <c r="A19" s="36"/>
      <c r="B19" s="41"/>
      <c r="C19" s="56" t="s">
        <v>1780</v>
      </c>
      <c r="D19" s="60" t="s">
        <v>1781</v>
      </c>
      <c r="E19" s="42"/>
      <c r="F19" s="36"/>
      <c r="G19" s="36"/>
    </row>
    <row r="20" spans="1:7">
      <c r="A20" s="36"/>
      <c r="B20" s="41"/>
      <c r="C20" s="56" t="s">
        <v>1783</v>
      </c>
      <c r="D20" s="60" t="s">
        <v>1784</v>
      </c>
      <c r="E20" s="42"/>
      <c r="F20" s="36"/>
      <c r="G20" s="36"/>
    </row>
    <row r="21" spans="1:7" ht="28.5">
      <c r="A21" s="36"/>
      <c r="B21" s="41"/>
      <c r="C21" s="56" t="s">
        <v>1786</v>
      </c>
      <c r="D21" s="60" t="s">
        <v>1787</v>
      </c>
      <c r="E21" s="42"/>
      <c r="F21" s="36"/>
      <c r="G21" s="36"/>
    </row>
    <row r="22" spans="1:7">
      <c r="A22" s="36"/>
      <c r="B22" s="41"/>
      <c r="C22" s="56" t="s">
        <v>1789</v>
      </c>
      <c r="D22" s="60" t="s">
        <v>1790</v>
      </c>
      <c r="E22" s="42"/>
      <c r="F22" s="36"/>
      <c r="G22" s="36"/>
    </row>
    <row r="23" spans="1:7" ht="28.5">
      <c r="A23" s="36"/>
      <c r="B23" s="41"/>
      <c r="C23" s="56" t="s">
        <v>1792</v>
      </c>
      <c r="D23" s="60" t="s">
        <v>1793</v>
      </c>
      <c r="E23" s="42"/>
      <c r="F23" s="36"/>
      <c r="G23" s="36"/>
    </row>
    <row r="24" spans="1:7" ht="28.5">
      <c r="A24" s="36"/>
      <c r="B24" s="41"/>
      <c r="C24" s="56" t="s">
        <v>1795</v>
      </c>
      <c r="D24" s="60" t="s">
        <v>1796</v>
      </c>
      <c r="E24" s="42"/>
      <c r="F24" s="36"/>
      <c r="G24" s="36"/>
    </row>
    <row r="25" spans="1:7" ht="30" customHeight="1" thickBot="1">
      <c r="A25" s="36"/>
      <c r="B25" s="43"/>
      <c r="C25" s="54"/>
      <c r="D25" s="44"/>
      <c r="E25" s="45"/>
      <c r="F25" s="36"/>
      <c r="G25" s="36"/>
    </row>
    <row r="26" spans="1:7" s="36" customFormat="1">
      <c r="C26" s="51"/>
    </row>
    <row r="27" spans="1:7"/>
    <row r="28" spans="1:7"/>
    <row r="29" spans="1:7"/>
    <row r="30" spans="1:7"/>
    <row r="31" spans="1:7"/>
    <row r="32" spans="1:7"/>
    <row r="33"/>
    <row r="34"/>
    <row r="35"/>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sheetData>
  <hyperlinks>
    <hyperlink ref="C24" location="'M3-PA-031'!Área_de_impresión" display="M3-PA-031" xr:uid="{15E40D6A-B047-4137-8234-08399B8652A1}"/>
    <hyperlink ref="C23" location="'M2-PA-009'!Área_de_impresión" display="M2-PA-009" xr:uid="{A71B3BBD-8251-4C93-821B-30622A861186}"/>
    <hyperlink ref="C10" location="'M4-PA-013'!Área_de_impresión" display="M4-PA-013" xr:uid="{AFD24124-2BB6-42B7-83F3-3D50920052DC}"/>
    <hyperlink ref="C11" location="'M4-PA-014'!Área_de_impresión" display="M4-PA-014" xr:uid="{78756C66-AC48-46E0-8773-1D2F9FBC2C56}"/>
    <hyperlink ref="C19" location="'E5-PA-002'!Área_de_impresión" display="M5-PA-002" xr:uid="{9868BF75-97AF-4BE3-838E-2A4E878E9488}"/>
    <hyperlink ref="C20" location="'M3-PA-027'!Área_de_impresión" display="M3-PA-027" xr:uid="{837C709E-AEBA-402C-AA14-21CD06B63D96}"/>
    <hyperlink ref="C21" location="'M2-PA-007'!Área_de_impresión" display="M2-PA-007" xr:uid="{529C9CA1-9EE9-4934-89C2-DE92B35F712C}"/>
    <hyperlink ref="C22" location="'M2-PA-008'!Área_de_impresión" display="M2-PA-008" xr:uid="{A0560923-DC92-4D88-887A-CAE94E549B11}"/>
    <hyperlink ref="C16" location="'M1-PA-002'!Área_de_impresión" display="M2-PA-002" xr:uid="{D47D974F-B38C-4C95-AADC-B3C828E4058C}"/>
    <hyperlink ref="C17" location="'M3-PA-003'!Área_de_impresión" display="M3-PA-003" xr:uid="{90976251-B72A-4F15-B8A6-1CC5E221F436}"/>
    <hyperlink ref="C18" location="'M5-PA-003'!Área_de_impresión" display="M5-PA-003" xr:uid="{FCF46AD1-B834-4AD6-86B5-48CE7CBF6122}"/>
    <hyperlink ref="C12" location="'M5-PA-005'!Área_de_impresión" display="M5-PA-005" xr:uid="{AA5837F8-91EC-4095-B068-01B8F3D32611}"/>
    <hyperlink ref="C13" location="'M5-PA-004'!Área_de_impresión" display="M5-PA-004" xr:uid="{82DD29C5-25CB-4964-839D-6A396E6CAB65}"/>
    <hyperlink ref="C14" location="'M4-PA-015'!Área_de_impresión" display="M4-PA-015" xr:uid="{5F8E3D16-0B0D-42C3-8B10-A995DFAC4EC0}"/>
    <hyperlink ref="C15" location="'M2-PA-001'!Área_de_impresión" display="M2-PA-001" xr:uid="{F8A11232-D19D-476A-93DE-7D8FD6897CCD}"/>
  </hyperlinks>
  <pageMargins left="0.7" right="0.7" top="0.75" bottom="0.75" header="0.3" footer="0.3"/>
  <pageSetup paperSize="9" scale="76" orientation="portrait" r:id="rId1"/>
  <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E3D0-8EBD-4DD1-9A59-5E2A357F0E58}">
  <sheetPr codeName="Hoja109"/>
  <dimension ref="A1:Q67"/>
  <sheetViews>
    <sheetView view="pageBreakPreview" zoomScale="80" zoomScaleNormal="73" zoomScaleSheetLayoutView="80" zoomScalePageLayoutView="55" workbookViewId="0">
      <selection activeCell="S19" sqref="S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Documentos radicados efectivos de salida en la herramienta Superargo de los procesos de respuesta a los usuarios o entidades del SGSSS y traslados a órganos de control </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38.25" customHeight="1">
      <c r="A8" s="675" t="s">
        <v>464</v>
      </c>
      <c r="B8" s="656"/>
      <c r="C8" s="673" t="str">
        <f>VLOOKUP(L12,Reporte!$A$5:$N$133,13,FALSE)</f>
        <v xml:space="preserve">Brindar apoyo técnico científico, jurídico, financiero y administrativo para el seguimiento y monitoreo de los vigilados a cargo de la Oficina de Liquidaciones a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102" customHeight="1">
      <c r="A10" s="677"/>
      <c r="B10" s="678"/>
      <c r="C10" s="673" t="str">
        <f>VLOOKUP(L12,Reporte!$N$5:$BN$133,4,FALSE)</f>
        <v xml:space="preserve">Número de Documentos radicados efectivos de salida en la herramienta Superargo de los procesos de respuesta a los usuarios o entidades del SGSSS y traslados a órganos de control </v>
      </c>
      <c r="D10" s="673"/>
      <c r="E10" s="673"/>
      <c r="F10" s="682" t="str">
        <f>VLOOKUP(L12,Reporte!$N$5:$BN$133,6,FALSE)</f>
        <v xml:space="preserve">Se mide el número de Documentos radicados efectivos de salida en la herramienta Superargo de los procesos de respuesta a los usuarios o entidades del SGSSS y traslados a órganos de control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6.75" customHeight="1" thickBot="1">
      <c r="A12" s="679"/>
      <c r="B12" s="650"/>
      <c r="C12" s="686">
        <f>VLOOKUP(L12,Reporte!$N$5:$BN$133,5,FALSE)</f>
        <v>0</v>
      </c>
      <c r="D12" s="673"/>
      <c r="E12" s="673"/>
      <c r="F12" s="682"/>
      <c r="G12" s="682"/>
      <c r="H12" s="682"/>
      <c r="I12" s="682"/>
      <c r="J12" s="687" t="str">
        <f>VLOOKUP(L12,Reporte!$N$5:$BN$133,7,FALSE)</f>
        <v>Eficacia</v>
      </c>
      <c r="K12" s="687"/>
      <c r="L12" s="688" t="s">
        <v>1936</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2100</v>
      </c>
      <c r="D15" s="779"/>
      <c r="E15" s="780"/>
      <c r="F15" s="715" t="str">
        <f>VLOOKUP(L12,Reporte!$N$5:$BN$133,9,FALSE)</f>
        <v>Trimestral</v>
      </c>
      <c r="G15" s="716"/>
      <c r="H15" s="683" t="s">
        <v>37</v>
      </c>
      <c r="I15" s="683"/>
      <c r="J15" s="721" t="s">
        <v>465</v>
      </c>
      <c r="K15" s="722"/>
      <c r="L15" s="723"/>
      <c r="M15" s="657" t="str">
        <f>VLOOKUP(L12,Reporte!$N$5:$BN$133,28,FALSE)</f>
        <v>Oficina de Liquidaciones</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63">
        <f>VLOOKUP(L12,Reporte!$N$5:$BN$133,30,FALSE)</f>
        <v>0</v>
      </c>
      <c r="D22" s="163">
        <f>VLOOKUP(L12,Reporte!$N$5:$BN$133,31,FALSE)</f>
        <v>0</v>
      </c>
      <c r="E22" s="163">
        <f>VLOOKUP(L12,Reporte!$N$5:$BN$133,32,FALSE)</f>
        <v>0</v>
      </c>
      <c r="F22" s="164">
        <f>VLOOKUP(L12,Reporte!$N$5:$BN$133,33,FALSE)</f>
        <v>0</v>
      </c>
      <c r="G22" s="163">
        <f>VLOOKUP(L12,Reporte!$N$5:$BN$133,34,FALSE)</f>
        <v>0</v>
      </c>
      <c r="H22" s="164">
        <f>VLOOKUP(L12,Reporte!$N$5:$BN$133,35,FALSE)</f>
        <v>0</v>
      </c>
      <c r="I22" s="163">
        <f>VLOOKUP(L12,Reporte!$N$5:$BN$133,36,FALSE)</f>
        <v>0</v>
      </c>
      <c r="J22" s="164">
        <f>VLOOKUP(L12,Reporte!$N$5:$BN$133,37,FALSE)</f>
        <v>0</v>
      </c>
      <c r="K22" s="164">
        <f>VLOOKUP(L12,Reporte!$N$5:$BN$133,38,FALSE)</f>
        <v>0</v>
      </c>
      <c r="L22" s="164">
        <f>VLOOKUP(L12,Reporte!$N$5:$BN$133,39,FALSE)</f>
        <v>0</v>
      </c>
      <c r="M22" s="164">
        <f>VLOOKUP(L12,Reporte!$N$5:$BN$133,40,FALSE)</f>
        <v>0</v>
      </c>
      <c r="N22" s="165">
        <f>VLOOKUP(L12,Reporte!$N$5:$BN$133,41,FALSE)</f>
        <v>0</v>
      </c>
      <c r="O22" s="165">
        <f>MAX(C22:N22)</f>
        <v>0</v>
      </c>
      <c r="P22" s="99"/>
    </row>
    <row r="23" spans="1:17" ht="16.5" thickBot="1">
      <c r="A23" s="728" t="s">
        <v>76</v>
      </c>
      <c r="B23" s="729"/>
      <c r="C23" s="166">
        <f>VLOOKUP(L12,Reporte!$N$5:$BN$133,42,FALSE)</f>
        <v>0</v>
      </c>
      <c r="D23" s="166">
        <f>VLOOKUP(L12,Reporte!$N$5:$BN$133,43,FALSE)</f>
        <v>0</v>
      </c>
      <c r="E23" s="166">
        <f>VLOOKUP(L12,Reporte!$N$5:$BN$133,44,FALSE)</f>
        <v>0</v>
      </c>
      <c r="F23" s="166">
        <f>VLOOKUP(L12,Reporte!$N$5:$BN$133,45,FALSE)</f>
        <v>0</v>
      </c>
      <c r="G23" s="166">
        <f>VLOOKUP(L12,Reporte!$N$5:$BN$133,46,FALSE)</f>
        <v>0</v>
      </c>
      <c r="H23" s="166">
        <f>VLOOKUP(L12,Reporte!$N$5:$BN$133,47,FALSE)</f>
        <v>0</v>
      </c>
      <c r="I23" s="166">
        <f>VLOOKUP(L12,Reporte!$N$5:$BN$133,48,FALSE)</f>
        <v>0</v>
      </c>
      <c r="J23" s="166">
        <f>VLOOKUP(L12,Reporte!$N$5:$BN$133,49,FALSE)</f>
        <v>0</v>
      </c>
      <c r="K23" s="166">
        <f>VLOOKUP(L12,Reporte!$N$5:$BN$133,50,FALSE)</f>
        <v>0</v>
      </c>
      <c r="L23" s="166">
        <f>VLOOKUP(L12,Reporte!$N$5:$BN$133,51,FALSE)</f>
        <v>0</v>
      </c>
      <c r="M23" s="166">
        <f>VLOOKUP(L12,Reporte!$N$5:$BN$133,52,FALSE)</f>
        <v>0</v>
      </c>
      <c r="N23" s="167">
        <f>VLOOKUP(L12,Reporte!$N$5:$BN$133,53,FALSE)</f>
        <v>0</v>
      </c>
      <c r="O23" s="165">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2100</v>
      </c>
      <c r="D26" s="131">
        <f>+C26*0.98</f>
        <v>2058</v>
      </c>
      <c r="E26" s="118"/>
      <c r="F26" s="118"/>
      <c r="G26" s="730"/>
      <c r="H26" s="730"/>
      <c r="I26" s="741"/>
      <c r="J26" s="741"/>
      <c r="K26" s="741"/>
      <c r="L26" s="730"/>
      <c r="M26" s="730"/>
      <c r="N26" s="730"/>
      <c r="O26" s="743"/>
      <c r="P26" s="119"/>
      <c r="Q26" s="120"/>
    </row>
    <row r="27" spans="1:17" s="98" customFormat="1" ht="15">
      <c r="A27" s="116" t="s">
        <v>95</v>
      </c>
      <c r="B27" s="131">
        <f>+D22</f>
        <v>0</v>
      </c>
      <c r="C27" s="131">
        <f>+C26</f>
        <v>2100</v>
      </c>
      <c r="D27" s="131">
        <f>+D26</f>
        <v>2058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2100</v>
      </c>
      <c r="D28" s="131">
        <f t="shared" si="0"/>
        <v>2058</v>
      </c>
      <c r="E28" s="118"/>
      <c r="F28" s="118"/>
      <c r="G28" s="730"/>
      <c r="H28" s="730"/>
      <c r="I28" s="730"/>
      <c r="J28" s="730"/>
      <c r="K28" s="118"/>
      <c r="L28" s="730"/>
      <c r="M28" s="730"/>
      <c r="N28" s="730"/>
      <c r="O28" s="743"/>
      <c r="P28" s="119"/>
      <c r="Q28" s="120"/>
    </row>
    <row r="29" spans="1:17" s="98" customFormat="1" ht="15">
      <c r="A29" s="116" t="s">
        <v>97</v>
      </c>
      <c r="B29" s="131">
        <f>+F22</f>
        <v>0</v>
      </c>
      <c r="C29" s="131">
        <f t="shared" si="0"/>
        <v>2100</v>
      </c>
      <c r="D29" s="131">
        <f t="shared" si="0"/>
        <v>2058</v>
      </c>
      <c r="E29" s="118"/>
      <c r="F29" s="118"/>
      <c r="G29" s="730"/>
      <c r="H29" s="730"/>
      <c r="I29" s="730"/>
      <c r="J29" s="730"/>
      <c r="K29" s="118"/>
      <c r="L29" s="730"/>
      <c r="M29" s="730"/>
      <c r="N29" s="730"/>
      <c r="O29" s="743"/>
      <c r="P29" s="119"/>
      <c r="Q29" s="120"/>
    </row>
    <row r="30" spans="1:17" s="98" customFormat="1" ht="15">
      <c r="A30" s="116" t="s">
        <v>98</v>
      </c>
      <c r="B30" s="131">
        <f>+G22</f>
        <v>0</v>
      </c>
      <c r="C30" s="131">
        <f t="shared" si="0"/>
        <v>2100</v>
      </c>
      <c r="D30" s="131">
        <f t="shared" si="0"/>
        <v>2058</v>
      </c>
      <c r="E30" s="118"/>
      <c r="F30" s="118"/>
      <c r="G30" s="730"/>
      <c r="H30" s="730"/>
      <c r="I30" s="730"/>
      <c r="J30" s="730"/>
      <c r="K30" s="118"/>
      <c r="L30" s="730"/>
      <c r="M30" s="730"/>
      <c r="N30" s="730"/>
      <c r="O30" s="743"/>
      <c r="P30" s="119"/>
      <c r="Q30" s="120"/>
    </row>
    <row r="31" spans="1:17" s="98" customFormat="1" ht="15">
      <c r="A31" s="116" t="s">
        <v>99</v>
      </c>
      <c r="B31" s="131">
        <f>+H22</f>
        <v>0</v>
      </c>
      <c r="C31" s="131">
        <f t="shared" si="0"/>
        <v>2100</v>
      </c>
      <c r="D31" s="131">
        <f t="shared" si="0"/>
        <v>2058</v>
      </c>
      <c r="E31" s="118"/>
      <c r="F31" s="118"/>
      <c r="G31" s="730"/>
      <c r="H31" s="730"/>
      <c r="I31" s="730"/>
      <c r="J31" s="730"/>
      <c r="K31" s="118"/>
      <c r="L31" s="730"/>
      <c r="M31" s="730"/>
      <c r="N31" s="730"/>
      <c r="O31" s="743"/>
      <c r="P31" s="119"/>
      <c r="Q31" s="120"/>
    </row>
    <row r="32" spans="1:17" s="98" customFormat="1" ht="15">
      <c r="A32" s="116" t="s">
        <v>100</v>
      </c>
      <c r="B32" s="131">
        <f>+I22</f>
        <v>0</v>
      </c>
      <c r="C32" s="131">
        <f t="shared" si="0"/>
        <v>2100</v>
      </c>
      <c r="D32" s="131">
        <f t="shared" si="0"/>
        <v>2058</v>
      </c>
      <c r="E32" s="118"/>
      <c r="F32" s="118"/>
      <c r="G32" s="730"/>
      <c r="H32" s="730"/>
      <c r="I32" s="730"/>
      <c r="J32" s="730"/>
      <c r="K32" s="118"/>
      <c r="L32" s="730"/>
      <c r="M32" s="730"/>
      <c r="N32" s="730"/>
      <c r="O32" s="743"/>
      <c r="P32" s="119"/>
      <c r="Q32" s="120"/>
    </row>
    <row r="33" spans="1:17" s="98" customFormat="1" ht="15">
      <c r="A33" s="116" t="s">
        <v>101</v>
      </c>
      <c r="B33" s="131">
        <f>+J22</f>
        <v>0</v>
      </c>
      <c r="C33" s="131">
        <f t="shared" si="0"/>
        <v>2100</v>
      </c>
      <c r="D33" s="131">
        <f t="shared" si="0"/>
        <v>2058</v>
      </c>
      <c r="E33" s="118"/>
      <c r="F33" s="118"/>
      <c r="G33" s="730"/>
      <c r="H33" s="730"/>
      <c r="I33" s="730"/>
      <c r="J33" s="730"/>
      <c r="K33" s="118"/>
      <c r="L33" s="730"/>
      <c r="M33" s="730"/>
      <c r="N33" s="730"/>
      <c r="O33" s="743"/>
      <c r="P33" s="119"/>
      <c r="Q33" s="120"/>
    </row>
    <row r="34" spans="1:17" s="98" customFormat="1" ht="15">
      <c r="A34" s="116" t="s">
        <v>102</v>
      </c>
      <c r="B34" s="131">
        <f>+K22</f>
        <v>0</v>
      </c>
      <c r="C34" s="131">
        <f t="shared" si="0"/>
        <v>2100</v>
      </c>
      <c r="D34" s="131">
        <f t="shared" si="0"/>
        <v>2058</v>
      </c>
      <c r="E34" s="118"/>
      <c r="F34" s="118"/>
      <c r="G34" s="730"/>
      <c r="H34" s="730"/>
      <c r="I34" s="730"/>
      <c r="J34" s="730"/>
      <c r="K34" s="118"/>
      <c r="L34" s="730"/>
      <c r="M34" s="730"/>
      <c r="N34" s="730"/>
      <c r="O34" s="743"/>
      <c r="P34" s="119"/>
      <c r="Q34" s="120"/>
    </row>
    <row r="35" spans="1:17" s="98" customFormat="1" ht="15">
      <c r="A35" s="116" t="s">
        <v>103</v>
      </c>
      <c r="B35" s="131">
        <f>+L22</f>
        <v>0</v>
      </c>
      <c r="C35" s="131">
        <f t="shared" si="0"/>
        <v>2100</v>
      </c>
      <c r="D35" s="131">
        <f t="shared" si="0"/>
        <v>2058</v>
      </c>
      <c r="E35" s="118"/>
      <c r="F35" s="118"/>
      <c r="G35" s="730"/>
      <c r="H35" s="730"/>
      <c r="I35" s="730"/>
      <c r="J35" s="730"/>
      <c r="K35" s="118"/>
      <c r="L35" s="730"/>
      <c r="M35" s="730"/>
      <c r="N35" s="730"/>
      <c r="O35" s="743"/>
      <c r="P35" s="119"/>
      <c r="Q35" s="120"/>
    </row>
    <row r="36" spans="1:17" s="98" customFormat="1" ht="15">
      <c r="A36" s="116" t="s">
        <v>104</v>
      </c>
      <c r="B36" s="131">
        <f>+M22</f>
        <v>0</v>
      </c>
      <c r="C36" s="131">
        <f t="shared" si="0"/>
        <v>2100</v>
      </c>
      <c r="D36" s="131">
        <f t="shared" si="0"/>
        <v>2058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2100</v>
      </c>
      <c r="D37" s="131">
        <f t="shared" si="0"/>
        <v>2058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2100</v>
      </c>
      <c r="D38" s="133">
        <f>+D37</f>
        <v>2058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9FC5F-B51E-4EF6-986C-A76804602690}">
  <sheetPr codeName="Hoja110"/>
  <dimension ref="A1:Q67"/>
  <sheetViews>
    <sheetView view="pageBreakPreview" zoomScale="70" zoomScaleNormal="73" zoomScaleSheetLayoutView="70" zoomScalePageLayoutView="55" workbookViewId="0">
      <selection activeCell="S20" sqref="S2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hidden="1"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Visitas de seguimiento de las liquidaciones No Ordenadas por la Superintendencia Nacional de Salud </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15.75">
      <c r="A8" s="675" t="s">
        <v>464</v>
      </c>
      <c r="B8" s="656"/>
      <c r="C8" s="673" t="str">
        <f>VLOOKUP(L12,Reporte!$A$5:$N$133,13,FALSE)</f>
        <v>Fortalecer los reportes de información relacionadas con historias clínicas y acreencias mediante la herramienta FENIX</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88.5" customHeight="1">
      <c r="A10" s="677"/>
      <c r="B10" s="678"/>
      <c r="C10" s="673" t="str">
        <f>VLOOKUP(L12,Reporte!$N$5:$BN$133,4,FALSE)</f>
        <v>Número de visitas generadas por la adopción, seguimiento y monitoreo a vigilados en proceso de liquidación NO ordenada por la superintendencia de salud en el trimestre</v>
      </c>
      <c r="D10" s="673"/>
      <c r="E10" s="673"/>
      <c r="F10" s="682" t="str">
        <f>VLOOKUP(L12,Reporte!$N$5:$BN$133,6,FALSE)</f>
        <v>Se mide el número de visitas generadas por la adopción, seguimiento y monitoreo a vigilados en proceso de liquidación NO ordenada por la superintendencia de salud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1939</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13</v>
      </c>
      <c r="D15" s="779"/>
      <c r="E15" s="780"/>
      <c r="F15" s="715" t="str">
        <f>VLOOKUP(L12,Reporte!$N$5:$BN$133,9,FALSE)</f>
        <v>Trimestral</v>
      </c>
      <c r="G15" s="716"/>
      <c r="H15" s="683" t="s">
        <v>37</v>
      </c>
      <c r="I15" s="683"/>
      <c r="J15" s="721" t="s">
        <v>465</v>
      </c>
      <c r="K15" s="722"/>
      <c r="L15" s="723"/>
      <c r="M15" s="657" t="str">
        <f>VLOOKUP(L12,Reporte!$N$5:$BN$133,28,FALSE)</f>
        <v>Oficina de Liquidaciones</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+MAX(C22:N22)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13</v>
      </c>
      <c r="D26" s="131">
        <f>+C26*0.98</f>
        <v>12.74</v>
      </c>
      <c r="E26" s="118"/>
      <c r="F26" s="118"/>
      <c r="G26" s="730"/>
      <c r="H26" s="730"/>
      <c r="I26" s="741"/>
      <c r="J26" s="741"/>
      <c r="K26" s="741"/>
      <c r="L26" s="730"/>
      <c r="M26" s="730"/>
      <c r="N26" s="730"/>
      <c r="O26" s="743"/>
      <c r="P26" s="119"/>
      <c r="Q26" s="120"/>
    </row>
    <row r="27" spans="1:17" s="98" customFormat="1" ht="15">
      <c r="A27" s="116" t="s">
        <v>95</v>
      </c>
      <c r="B27" s="131">
        <f>+D22</f>
        <v>0</v>
      </c>
      <c r="C27" s="131">
        <f>+C26</f>
        <v>13</v>
      </c>
      <c r="D27" s="131">
        <f>+D26</f>
        <v>12.74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13</v>
      </c>
      <c r="D28" s="131">
        <f t="shared" si="0"/>
        <v>12.74</v>
      </c>
      <c r="E28" s="118"/>
      <c r="F28" s="118"/>
      <c r="G28" s="730"/>
      <c r="H28" s="730"/>
      <c r="I28" s="730"/>
      <c r="J28" s="730"/>
      <c r="K28" s="118"/>
      <c r="L28" s="730"/>
      <c r="M28" s="730"/>
      <c r="N28" s="730"/>
      <c r="O28" s="743"/>
      <c r="P28" s="119"/>
      <c r="Q28" s="120"/>
    </row>
    <row r="29" spans="1:17" s="98" customFormat="1" ht="15">
      <c r="A29" s="116" t="s">
        <v>97</v>
      </c>
      <c r="B29" s="131">
        <f>+F22</f>
        <v>0</v>
      </c>
      <c r="C29" s="131">
        <f t="shared" si="0"/>
        <v>13</v>
      </c>
      <c r="D29" s="131">
        <f t="shared" si="0"/>
        <v>12.74</v>
      </c>
      <c r="E29" s="118"/>
      <c r="F29" s="118"/>
      <c r="G29" s="730"/>
      <c r="H29" s="730"/>
      <c r="I29" s="730"/>
      <c r="J29" s="730"/>
      <c r="K29" s="118"/>
      <c r="L29" s="730"/>
      <c r="M29" s="730"/>
      <c r="N29" s="730"/>
      <c r="O29" s="743"/>
      <c r="P29" s="119"/>
      <c r="Q29" s="120"/>
    </row>
    <row r="30" spans="1:17" s="98" customFormat="1" ht="15">
      <c r="A30" s="116" t="s">
        <v>98</v>
      </c>
      <c r="B30" s="131">
        <f>+G22</f>
        <v>0</v>
      </c>
      <c r="C30" s="131">
        <f t="shared" si="0"/>
        <v>13</v>
      </c>
      <c r="D30" s="131">
        <f t="shared" si="0"/>
        <v>12.74</v>
      </c>
      <c r="E30" s="118"/>
      <c r="F30" s="118"/>
      <c r="G30" s="730"/>
      <c r="H30" s="730"/>
      <c r="I30" s="730"/>
      <c r="J30" s="730"/>
      <c r="K30" s="118"/>
      <c r="L30" s="730"/>
      <c r="M30" s="730"/>
      <c r="N30" s="730"/>
      <c r="O30" s="743"/>
      <c r="P30" s="119"/>
      <c r="Q30" s="120"/>
    </row>
    <row r="31" spans="1:17" s="98" customFormat="1" ht="15">
      <c r="A31" s="116" t="s">
        <v>99</v>
      </c>
      <c r="B31" s="131">
        <f>+H22</f>
        <v>0</v>
      </c>
      <c r="C31" s="131">
        <f t="shared" si="0"/>
        <v>13</v>
      </c>
      <c r="D31" s="131">
        <f t="shared" si="0"/>
        <v>12.74</v>
      </c>
      <c r="E31" s="118"/>
      <c r="F31" s="118"/>
      <c r="G31" s="730"/>
      <c r="H31" s="730"/>
      <c r="I31" s="730"/>
      <c r="J31" s="730"/>
      <c r="K31" s="118"/>
      <c r="L31" s="730"/>
      <c r="M31" s="730"/>
      <c r="N31" s="730"/>
      <c r="O31" s="743"/>
      <c r="P31" s="119"/>
      <c r="Q31" s="120"/>
    </row>
    <row r="32" spans="1:17" s="98" customFormat="1" ht="15">
      <c r="A32" s="116" t="s">
        <v>100</v>
      </c>
      <c r="B32" s="131">
        <f>+I22</f>
        <v>0</v>
      </c>
      <c r="C32" s="131">
        <f t="shared" si="0"/>
        <v>13</v>
      </c>
      <c r="D32" s="131">
        <f t="shared" si="0"/>
        <v>12.74</v>
      </c>
      <c r="E32" s="118"/>
      <c r="F32" s="118"/>
      <c r="G32" s="730"/>
      <c r="H32" s="730"/>
      <c r="I32" s="730"/>
      <c r="J32" s="730"/>
      <c r="K32" s="118"/>
      <c r="L32" s="730"/>
      <c r="M32" s="730"/>
      <c r="N32" s="730"/>
      <c r="O32" s="743"/>
      <c r="P32" s="119"/>
      <c r="Q32" s="120"/>
    </row>
    <row r="33" spans="1:17" s="98" customFormat="1" ht="15">
      <c r="A33" s="116" t="s">
        <v>101</v>
      </c>
      <c r="B33" s="131">
        <f>+J22</f>
        <v>0</v>
      </c>
      <c r="C33" s="131">
        <f t="shared" si="0"/>
        <v>13</v>
      </c>
      <c r="D33" s="131">
        <f t="shared" si="0"/>
        <v>12.74</v>
      </c>
      <c r="E33" s="118"/>
      <c r="F33" s="118"/>
      <c r="G33" s="730"/>
      <c r="H33" s="730"/>
      <c r="I33" s="730"/>
      <c r="J33" s="730"/>
      <c r="K33" s="118"/>
      <c r="L33" s="730"/>
      <c r="M33" s="730"/>
      <c r="N33" s="730"/>
      <c r="O33" s="743"/>
      <c r="P33" s="119"/>
      <c r="Q33" s="120"/>
    </row>
    <row r="34" spans="1:17" s="98" customFormat="1" ht="15">
      <c r="A34" s="116" t="s">
        <v>102</v>
      </c>
      <c r="B34" s="131">
        <f>+K22</f>
        <v>0</v>
      </c>
      <c r="C34" s="131">
        <f t="shared" si="0"/>
        <v>13</v>
      </c>
      <c r="D34" s="131">
        <f t="shared" si="0"/>
        <v>12.74</v>
      </c>
      <c r="E34" s="118"/>
      <c r="F34" s="118"/>
      <c r="G34" s="730"/>
      <c r="H34" s="730"/>
      <c r="I34" s="730"/>
      <c r="J34" s="730"/>
      <c r="K34" s="118"/>
      <c r="L34" s="730"/>
      <c r="M34" s="730"/>
      <c r="N34" s="730"/>
      <c r="O34" s="743"/>
      <c r="P34" s="119"/>
      <c r="Q34" s="120"/>
    </row>
    <row r="35" spans="1:17" s="98" customFormat="1" ht="15">
      <c r="A35" s="116" t="s">
        <v>103</v>
      </c>
      <c r="B35" s="131">
        <f>+L22</f>
        <v>0</v>
      </c>
      <c r="C35" s="131">
        <f t="shared" si="0"/>
        <v>13</v>
      </c>
      <c r="D35" s="131">
        <f t="shared" si="0"/>
        <v>12.74</v>
      </c>
      <c r="E35" s="118"/>
      <c r="F35" s="118"/>
      <c r="G35" s="730"/>
      <c r="H35" s="730"/>
      <c r="I35" s="730"/>
      <c r="J35" s="730"/>
      <c r="K35" s="118"/>
      <c r="L35" s="730"/>
      <c r="M35" s="730"/>
      <c r="N35" s="730"/>
      <c r="O35" s="743"/>
      <c r="P35" s="119"/>
      <c r="Q35" s="120"/>
    </row>
    <row r="36" spans="1:17" s="98" customFormat="1" ht="15">
      <c r="A36" s="116" t="s">
        <v>104</v>
      </c>
      <c r="B36" s="131">
        <f>+M22</f>
        <v>0</v>
      </c>
      <c r="C36" s="131">
        <f t="shared" si="0"/>
        <v>13</v>
      </c>
      <c r="D36" s="131">
        <f t="shared" si="0"/>
        <v>12.74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13</v>
      </c>
      <c r="D37" s="131">
        <f t="shared" si="0"/>
        <v>12.74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13</v>
      </c>
      <c r="D38" s="133">
        <f>+D37</f>
        <v>12.74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72.7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F1E10-9F9B-44DD-AFE8-91911316C41E}">
  <sheetPr codeName="Hoja111"/>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4" width="9.5" style="100" customWidth="1"/>
    <col min="15" max="15" width="10.125" style="100" bestFit="1"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hidden="1" thickBot="1">
      <c r="A5" s="666" t="s">
        <v>0</v>
      </c>
      <c r="B5" s="667"/>
      <c r="C5" s="668" t="str">
        <f>VLOOKUP(L12,Reporte!$A$5:$M$133,9,FALSE)</f>
        <v>C1 Evaluación ​Independiente​</v>
      </c>
      <c r="D5" s="669"/>
      <c r="E5" s="669"/>
      <c r="F5" s="669"/>
      <c r="G5" s="669"/>
      <c r="H5" s="669"/>
      <c r="I5" s="669"/>
      <c r="J5" s="669"/>
      <c r="K5" s="669"/>
      <c r="L5" s="669"/>
      <c r="M5" s="669"/>
      <c r="N5" s="669"/>
      <c r="O5" s="670"/>
      <c r="P5" s="101"/>
      <c r="Q5" s="102"/>
    </row>
    <row r="6" spans="1:17" ht="28.5" customHeight="1">
      <c r="A6" s="671" t="s">
        <v>8</v>
      </c>
      <c r="B6" s="672"/>
      <c r="C6" s="673" t="str">
        <f>VLOOKUP(L12,Reporte!$N$5:$BN$133,2,FALSE)</f>
        <v>Número de comunicados enfocados en la prevención divulgados</v>
      </c>
      <c r="D6" s="673"/>
      <c r="E6" s="673"/>
      <c r="F6" s="673"/>
      <c r="G6" s="673"/>
      <c r="H6" s="673"/>
      <c r="I6" s="673"/>
      <c r="J6" s="673"/>
      <c r="K6" s="673"/>
      <c r="L6" s="673"/>
      <c r="M6" s="673"/>
      <c r="N6" s="673"/>
      <c r="O6" s="674"/>
      <c r="P6" s="99"/>
    </row>
    <row r="7" spans="1:17" ht="58.5" customHeight="1">
      <c r="A7" s="671" t="s">
        <v>10</v>
      </c>
      <c r="B7" s="672"/>
      <c r="C7" s="673" t="str">
        <f>VLOOKUP(L12,Reporte!A5:M133,10,FALSE)</f>
        <v>Evaluar de manera independiente el Sistema de Control Interno mediante la realización de auditorías internas de gestión, seguimientos, informes de ley y atención de organismos de control para contribuir al mejoramiento institucional</v>
      </c>
      <c r="D7" s="673"/>
      <c r="E7" s="673"/>
      <c r="F7" s="673"/>
      <c r="G7" s="673"/>
      <c r="H7" s="673"/>
      <c r="I7" s="673"/>
      <c r="J7" s="673"/>
      <c r="K7" s="673"/>
      <c r="L7" s="673"/>
      <c r="M7" s="673"/>
      <c r="N7" s="673"/>
      <c r="O7" s="674"/>
      <c r="P7" s="99"/>
    </row>
    <row r="8" spans="1:17" ht="15.75">
      <c r="A8" s="675" t="s">
        <v>464</v>
      </c>
      <c r="B8" s="656"/>
      <c r="C8" s="673" t="str">
        <f>VLOOKUP(L12,Reporte!$A$5:$N$133,13,FALSE)</f>
        <v>Promoción y divulgación de enfoque hacia la prevención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 customHeight="1">
      <c r="A10" s="677"/>
      <c r="B10" s="678"/>
      <c r="C10" s="673" t="str">
        <f>VLOOKUP(L12,Reporte!$N$5:$BN$133,4,FALSE)</f>
        <v>Número de comunicados enfocados en la prevención divulgados</v>
      </c>
      <c r="D10" s="673"/>
      <c r="E10" s="673"/>
      <c r="F10" s="682" t="str">
        <f>VLOOKUP(L12,Reporte!$N$5:$BN$133,6,FALSE)</f>
        <v>Se mide el número de comunicados enfocados en la prevención divulgados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3.75" customHeight="1" thickBot="1">
      <c r="A12" s="679"/>
      <c r="B12" s="650"/>
      <c r="C12" s="686">
        <f>VLOOKUP(L12,Reporte!$N$5:$BN$133,5,FALSE)</f>
        <v>0</v>
      </c>
      <c r="D12" s="673"/>
      <c r="E12" s="673"/>
      <c r="F12" s="682"/>
      <c r="G12" s="682"/>
      <c r="H12" s="682"/>
      <c r="I12" s="682"/>
      <c r="J12" s="687" t="str">
        <f>VLOOKUP(L12,Reporte!$N$5:$BN$133,7,FALSE)</f>
        <v>Eficacia</v>
      </c>
      <c r="K12" s="687"/>
      <c r="L12" s="688" t="s">
        <v>1942</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4</v>
      </c>
      <c r="D15" s="779"/>
      <c r="E15" s="780"/>
      <c r="F15" s="715" t="str">
        <f>VLOOKUP(L12,Reporte!$N$5:$BN$133,9,FALSE)</f>
        <v>Trimestral</v>
      </c>
      <c r="G15" s="716"/>
      <c r="H15" s="683" t="s">
        <v>37</v>
      </c>
      <c r="I15" s="683"/>
      <c r="J15" s="721" t="s">
        <v>465</v>
      </c>
      <c r="K15" s="722"/>
      <c r="L15" s="723"/>
      <c r="M15" s="657" t="str">
        <f>VLOOKUP(L12,Reporte!$N$5:$BN$133,28,FALSE)</f>
        <v>Oficina de Control Interno</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s="139" customFormat="1" ht="13.5">
      <c r="A22" s="823" t="s">
        <v>63</v>
      </c>
      <c r="B22" s="824"/>
      <c r="C22" s="140">
        <f>VLOOKUP(L12,Reporte!$N$5:$BN$133,30,FALSE)</f>
        <v>0</v>
      </c>
      <c r="D22" s="140">
        <f>VLOOKUP(L12,Reporte!$N$5:$BN$133,31,FALSE)</f>
        <v>0</v>
      </c>
      <c r="E22" s="140">
        <f>VLOOKUP(L12,Reporte!$N$5:$BN$133,32,FALSE)</f>
        <v>0</v>
      </c>
      <c r="F22" s="141">
        <f>VLOOKUP(L12,Reporte!$N$5:$BN$133,33,FALSE)</f>
        <v>0</v>
      </c>
      <c r="G22" s="140">
        <f>VLOOKUP(L12,Reporte!$N$5:$BN$133,34,FALSE)</f>
        <v>0</v>
      </c>
      <c r="H22" s="141">
        <f>VLOOKUP(L12,Reporte!$N$5:$BN$133,35,FALSE)</f>
        <v>0</v>
      </c>
      <c r="I22" s="140">
        <f>VLOOKUP(L12,Reporte!$N$5:$BN$133,36,FALSE)</f>
        <v>0</v>
      </c>
      <c r="J22" s="141">
        <f>VLOOKUP(L12,Reporte!$N$5:$BN$133,37,FALSE)</f>
        <v>0</v>
      </c>
      <c r="K22" s="141">
        <f>VLOOKUP(L12,Reporte!$N$5:$BN$133,38,FALSE)</f>
        <v>0</v>
      </c>
      <c r="L22" s="141">
        <f>VLOOKUP(L12,Reporte!$N$5:$BN$133,39,FALSE)</f>
        <v>0</v>
      </c>
      <c r="M22" s="141">
        <f>VLOOKUP(L12,Reporte!$N$5:$BN$133,40,FALSE)</f>
        <v>0</v>
      </c>
      <c r="N22" s="142">
        <f>VLOOKUP(L12,Reporte!$N$5:$BN$133,41,FALSE)</f>
        <v>0</v>
      </c>
      <c r="O22" s="142">
        <f>MAX(J22:N22)</f>
        <v>0</v>
      </c>
      <c r="P22" s="137"/>
      <c r="Q22" s="138"/>
    </row>
    <row r="23" spans="1:17" s="139" customFormat="1" ht="14.25" thickBot="1">
      <c r="A23" s="825" t="s">
        <v>76</v>
      </c>
      <c r="B23" s="826"/>
      <c r="C23" s="146">
        <f>VLOOKUP(L12,Reporte!$N$5:$BN$133,42,FALSE)</f>
        <v>0</v>
      </c>
      <c r="D23" s="146">
        <f>VLOOKUP(L12,Reporte!$N$5:$BN$133,43,FALSE)</f>
        <v>0</v>
      </c>
      <c r="E23" s="146">
        <f>VLOOKUP(L12,Reporte!$N$5:$BN$133,44,FALSE)</f>
        <v>0</v>
      </c>
      <c r="F23" s="146">
        <f>VLOOKUP(L12,Reporte!$N$5:$BN$133,45,FALSE)</f>
        <v>0</v>
      </c>
      <c r="G23" s="146">
        <f>VLOOKUP(L12,Reporte!$N$5:$BN$133,46,FALSE)</f>
        <v>0</v>
      </c>
      <c r="H23" s="146">
        <f>VLOOKUP(L12,Reporte!$N$5:$BN$133,47,FALSE)</f>
        <v>0</v>
      </c>
      <c r="I23" s="146">
        <f>VLOOKUP(L12,Reporte!$N$5:$BN$133,48,FALSE)</f>
        <v>0</v>
      </c>
      <c r="J23" s="146">
        <f>VLOOKUP(L12,Reporte!$N$5:$BN$133,49,FALSE)</f>
        <v>0</v>
      </c>
      <c r="K23" s="146">
        <f>VLOOKUP(L12,Reporte!$N$5:$BN$133,50,FALSE)</f>
        <v>0</v>
      </c>
      <c r="L23" s="146">
        <f>VLOOKUP(L12,Reporte!$N$5:$BN$133,51,FALSE)</f>
        <v>0</v>
      </c>
      <c r="M23" s="146">
        <f>VLOOKUP(L12,Reporte!$N$5:$BN$133,52,FALSE)</f>
        <v>0</v>
      </c>
      <c r="N23" s="147">
        <f>VLOOKUP(L12,Reporte!$N$5:$BN$133,53,FALSE)</f>
        <v>0</v>
      </c>
      <c r="O23" s="142">
        <f>N23</f>
        <v>0</v>
      </c>
      <c r="P23" s="137"/>
      <c r="Q23" s="138"/>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v>
      </c>
      <c r="D26" s="131">
        <f>+C26*0.98</f>
        <v>3.92</v>
      </c>
      <c r="E26" s="118"/>
      <c r="F26" s="118"/>
      <c r="G26" s="730"/>
      <c r="H26" s="730"/>
      <c r="I26" s="741"/>
      <c r="J26" s="741"/>
      <c r="K26" s="741"/>
      <c r="L26" s="730"/>
      <c r="M26" s="730"/>
      <c r="N26" s="730"/>
      <c r="O26" s="743"/>
      <c r="P26" s="119"/>
      <c r="Q26" s="120"/>
    </row>
    <row r="27" spans="1:17" s="98" customFormat="1" ht="15">
      <c r="A27" s="116" t="s">
        <v>95</v>
      </c>
      <c r="B27" s="131">
        <f>+D22</f>
        <v>0</v>
      </c>
      <c r="C27" s="131">
        <f>+C26</f>
        <v>4</v>
      </c>
      <c r="D27" s="131">
        <f>+D26</f>
        <v>3.92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v>
      </c>
      <c r="D28" s="131">
        <f t="shared" si="0"/>
        <v>3.92</v>
      </c>
      <c r="E28" s="118"/>
      <c r="F28" s="118"/>
      <c r="G28" s="730"/>
      <c r="H28" s="730"/>
      <c r="I28" s="730"/>
      <c r="J28" s="730"/>
      <c r="K28" s="118"/>
      <c r="L28" s="730"/>
      <c r="M28" s="730"/>
      <c r="N28" s="730"/>
      <c r="O28" s="743"/>
      <c r="P28" s="119"/>
      <c r="Q28" s="120"/>
    </row>
    <row r="29" spans="1:17" s="98" customFormat="1" ht="15">
      <c r="A29" s="116" t="s">
        <v>97</v>
      </c>
      <c r="B29" s="131">
        <f>+F22</f>
        <v>0</v>
      </c>
      <c r="C29" s="131">
        <f t="shared" si="0"/>
        <v>4</v>
      </c>
      <c r="D29" s="131">
        <f t="shared" si="0"/>
        <v>3.92</v>
      </c>
      <c r="E29" s="118"/>
      <c r="F29" s="118"/>
      <c r="G29" s="730"/>
      <c r="H29" s="730"/>
      <c r="I29" s="730"/>
      <c r="J29" s="730"/>
      <c r="K29" s="118"/>
      <c r="L29" s="730"/>
      <c r="M29" s="730"/>
      <c r="N29" s="730"/>
      <c r="O29" s="743"/>
      <c r="P29" s="119"/>
      <c r="Q29" s="120"/>
    </row>
    <row r="30" spans="1:17" s="98" customFormat="1" ht="15">
      <c r="A30" s="116" t="s">
        <v>98</v>
      </c>
      <c r="B30" s="131">
        <f>+G22</f>
        <v>0</v>
      </c>
      <c r="C30" s="131">
        <f t="shared" si="0"/>
        <v>4</v>
      </c>
      <c r="D30" s="131">
        <f t="shared" si="0"/>
        <v>3.92</v>
      </c>
      <c r="E30" s="118"/>
      <c r="F30" s="118"/>
      <c r="G30" s="730"/>
      <c r="H30" s="730"/>
      <c r="I30" s="730"/>
      <c r="J30" s="730"/>
      <c r="K30" s="118"/>
      <c r="L30" s="730"/>
      <c r="M30" s="730"/>
      <c r="N30" s="730"/>
      <c r="O30" s="743"/>
      <c r="P30" s="119"/>
      <c r="Q30" s="120"/>
    </row>
    <row r="31" spans="1:17" s="98" customFormat="1" ht="15">
      <c r="A31" s="116" t="s">
        <v>99</v>
      </c>
      <c r="B31" s="131">
        <f>+H22</f>
        <v>0</v>
      </c>
      <c r="C31" s="131">
        <f t="shared" si="0"/>
        <v>4</v>
      </c>
      <c r="D31" s="131">
        <f t="shared" si="0"/>
        <v>3.92</v>
      </c>
      <c r="E31" s="118"/>
      <c r="F31" s="118"/>
      <c r="G31" s="730"/>
      <c r="H31" s="730"/>
      <c r="I31" s="730"/>
      <c r="J31" s="730"/>
      <c r="K31" s="118"/>
      <c r="L31" s="730"/>
      <c r="M31" s="730"/>
      <c r="N31" s="730"/>
      <c r="O31" s="743"/>
      <c r="P31" s="119"/>
      <c r="Q31" s="120"/>
    </row>
    <row r="32" spans="1:17" s="98" customFormat="1" ht="15">
      <c r="A32" s="116" t="s">
        <v>100</v>
      </c>
      <c r="B32" s="131">
        <f>+I22</f>
        <v>0</v>
      </c>
      <c r="C32" s="131">
        <f t="shared" si="0"/>
        <v>4</v>
      </c>
      <c r="D32" s="131">
        <f t="shared" si="0"/>
        <v>3.92</v>
      </c>
      <c r="E32" s="118"/>
      <c r="F32" s="118"/>
      <c r="G32" s="730"/>
      <c r="H32" s="730"/>
      <c r="I32" s="730"/>
      <c r="J32" s="730"/>
      <c r="K32" s="118"/>
      <c r="L32" s="730"/>
      <c r="M32" s="730"/>
      <c r="N32" s="730"/>
      <c r="O32" s="743"/>
      <c r="P32" s="119"/>
      <c r="Q32" s="120"/>
    </row>
    <row r="33" spans="1:17" s="98" customFormat="1" ht="15">
      <c r="A33" s="116" t="s">
        <v>101</v>
      </c>
      <c r="B33" s="131">
        <f>+J22</f>
        <v>0</v>
      </c>
      <c r="C33" s="131">
        <f t="shared" si="0"/>
        <v>4</v>
      </c>
      <c r="D33" s="131">
        <f t="shared" si="0"/>
        <v>3.92</v>
      </c>
      <c r="E33" s="118"/>
      <c r="F33" s="118"/>
      <c r="G33" s="730"/>
      <c r="H33" s="730"/>
      <c r="I33" s="730"/>
      <c r="J33" s="730"/>
      <c r="K33" s="118"/>
      <c r="L33" s="730"/>
      <c r="M33" s="730"/>
      <c r="N33" s="730"/>
      <c r="O33" s="743"/>
      <c r="P33" s="119"/>
      <c r="Q33" s="120"/>
    </row>
    <row r="34" spans="1:17" s="98" customFormat="1" ht="15">
      <c r="A34" s="116" t="s">
        <v>102</v>
      </c>
      <c r="B34" s="131">
        <f>+K22</f>
        <v>0</v>
      </c>
      <c r="C34" s="131">
        <f t="shared" si="0"/>
        <v>4</v>
      </c>
      <c r="D34" s="131">
        <f t="shared" si="0"/>
        <v>3.92</v>
      </c>
      <c r="E34" s="118"/>
      <c r="F34" s="118"/>
      <c r="G34" s="730"/>
      <c r="H34" s="730"/>
      <c r="I34" s="730"/>
      <c r="J34" s="730"/>
      <c r="K34" s="118"/>
      <c r="L34" s="730"/>
      <c r="M34" s="730"/>
      <c r="N34" s="730"/>
      <c r="O34" s="743"/>
      <c r="P34" s="119"/>
      <c r="Q34" s="120"/>
    </row>
    <row r="35" spans="1:17" s="98" customFormat="1" ht="15">
      <c r="A35" s="116" t="s">
        <v>103</v>
      </c>
      <c r="B35" s="131">
        <f>+L22</f>
        <v>0</v>
      </c>
      <c r="C35" s="131">
        <f t="shared" si="0"/>
        <v>4</v>
      </c>
      <c r="D35" s="131">
        <f t="shared" si="0"/>
        <v>3.92</v>
      </c>
      <c r="E35" s="118"/>
      <c r="F35" s="118"/>
      <c r="G35" s="730"/>
      <c r="H35" s="730"/>
      <c r="I35" s="730"/>
      <c r="J35" s="730"/>
      <c r="K35" s="118"/>
      <c r="L35" s="730"/>
      <c r="M35" s="730"/>
      <c r="N35" s="730"/>
      <c r="O35" s="743"/>
      <c r="P35" s="119"/>
      <c r="Q35" s="120"/>
    </row>
    <row r="36" spans="1:17" s="98" customFormat="1" ht="15">
      <c r="A36" s="116" t="s">
        <v>104</v>
      </c>
      <c r="B36" s="131">
        <f>+M22</f>
        <v>0</v>
      </c>
      <c r="C36" s="131">
        <f t="shared" si="0"/>
        <v>4</v>
      </c>
      <c r="D36" s="131">
        <f t="shared" si="0"/>
        <v>3.92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v>
      </c>
      <c r="D37" s="131">
        <f t="shared" si="0"/>
        <v>3.92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v>
      </c>
      <c r="D38" s="133">
        <f>+D37</f>
        <v>3.92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199.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140.2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83.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51.7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161E2-A886-4D80-8F4A-11F4D0A42449}">
  <sheetPr codeName="Hoja112"/>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hidden="1" thickBot="1">
      <c r="A5" s="666" t="s">
        <v>0</v>
      </c>
      <c r="B5" s="667"/>
      <c r="C5" s="668" t="str">
        <f>VLOOKUP(L12,Reporte!$A$5:$M$133,9,FALSE)</f>
        <v>C1 Evaluación ​Independiente​</v>
      </c>
      <c r="D5" s="669"/>
      <c r="E5" s="669"/>
      <c r="F5" s="669"/>
      <c r="G5" s="669"/>
      <c r="H5" s="669"/>
      <c r="I5" s="669"/>
      <c r="J5" s="669"/>
      <c r="K5" s="669"/>
      <c r="L5" s="669"/>
      <c r="M5" s="669"/>
      <c r="N5" s="669"/>
      <c r="O5" s="670"/>
      <c r="P5" s="101"/>
      <c r="Q5" s="102"/>
    </row>
    <row r="6" spans="1:17" ht="28.5" customHeight="1">
      <c r="A6" s="671" t="s">
        <v>8</v>
      </c>
      <c r="B6" s="672"/>
      <c r="C6" s="673" t="str">
        <f>VLOOKUP(L12,Reporte!$N$5:$BN$133,2,FALSE)</f>
        <v>Seguimientos de ley y acompañamientos realizados al Programa Anual de Auditorías y Seguimientos</v>
      </c>
      <c r="D6" s="673"/>
      <c r="E6" s="673"/>
      <c r="F6" s="673"/>
      <c r="G6" s="673"/>
      <c r="H6" s="673"/>
      <c r="I6" s="673"/>
      <c r="J6" s="673"/>
      <c r="K6" s="673"/>
      <c r="L6" s="673"/>
      <c r="M6" s="673"/>
      <c r="N6" s="673"/>
      <c r="O6" s="674"/>
      <c r="P6" s="99"/>
    </row>
    <row r="7" spans="1:17" ht="58.5" customHeight="1">
      <c r="A7" s="671" t="s">
        <v>10</v>
      </c>
      <c r="B7" s="672"/>
      <c r="C7" s="673" t="str">
        <f>VLOOKUP(L12,Reporte!A5:M133,10,FALSE)</f>
        <v>Evaluar de manera independiente el Sistema de Control Interno mediante la realización de auditorías internas de gestión, seguimientos, informes de ley y atención de organismos de control para contribuir al mejoramiento institucional</v>
      </c>
      <c r="D7" s="673"/>
      <c r="E7" s="673"/>
      <c r="F7" s="673"/>
      <c r="G7" s="673"/>
      <c r="H7" s="673"/>
      <c r="I7" s="673"/>
      <c r="J7" s="673"/>
      <c r="K7" s="673"/>
      <c r="L7" s="673"/>
      <c r="M7" s="673"/>
      <c r="N7" s="673"/>
      <c r="O7" s="674"/>
      <c r="P7" s="99"/>
    </row>
    <row r="8" spans="1:17" ht="15.75">
      <c r="A8" s="675" t="s">
        <v>464</v>
      </c>
      <c r="B8" s="656"/>
      <c r="C8" s="673" t="str">
        <f>VLOOKUP(L12,Reporte!$A$5:$N$133,13,FALSE)</f>
        <v>Seguimiento oportuno al cumplimiento de la elaboración de seguimientos y evaluaciones programados en el Plan Anual de Auditorias y Seguimientos PAAS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6.75" customHeight="1">
      <c r="A10" s="677"/>
      <c r="B10" s="678"/>
      <c r="C10" s="673" t="str">
        <f>VLOOKUP(L12,Reporte!$N$5:$BN$133,4,FALSE)</f>
        <v>Número de seguimientos de ley y acompañamientos realizados al Programa Anual de Auditorías y Seguimientos</v>
      </c>
      <c r="D10" s="673"/>
      <c r="E10" s="673"/>
      <c r="F10" s="682" t="str">
        <f>VLOOKUP(L12,Reporte!$N$5:$BN$133,6,FALSE)</f>
        <v>Se mide el número de seguimientos de ley y acompañamientos realizados al Programa Anual de Auditorías y Seguimientos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1944</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58</v>
      </c>
      <c r="D15" s="779"/>
      <c r="E15" s="780"/>
      <c r="F15" s="715" t="str">
        <f>VLOOKUP(L12,Reporte!$N$5:$BN$133,9,FALSE)</f>
        <v>Trimestral</v>
      </c>
      <c r="G15" s="716"/>
      <c r="H15" s="683" t="s">
        <v>37</v>
      </c>
      <c r="I15" s="683"/>
      <c r="J15" s="721" t="s">
        <v>465</v>
      </c>
      <c r="K15" s="722"/>
      <c r="L15" s="723"/>
      <c r="M15" s="657" t="str">
        <f>VLOOKUP(L12,Reporte!$N$5:$BN$133,28,FALSE)</f>
        <v>Oficina de Control Interno</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MAX(C22:N22)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58</v>
      </c>
      <c r="D26" s="131">
        <f>+C26*0.98</f>
        <v>56.839999999999996</v>
      </c>
      <c r="E26" s="118"/>
      <c r="F26" s="118"/>
      <c r="G26" s="730"/>
      <c r="H26" s="730"/>
      <c r="I26" s="741"/>
      <c r="J26" s="741"/>
      <c r="K26" s="741"/>
      <c r="L26" s="730"/>
      <c r="M26" s="730"/>
      <c r="N26" s="730"/>
      <c r="O26" s="743"/>
      <c r="P26" s="119"/>
      <c r="Q26" s="120"/>
    </row>
    <row r="27" spans="1:17" s="98" customFormat="1" ht="15">
      <c r="A27" s="116" t="s">
        <v>95</v>
      </c>
      <c r="B27" s="131">
        <f>+D22</f>
        <v>0</v>
      </c>
      <c r="C27" s="131">
        <f>+C26</f>
        <v>58</v>
      </c>
      <c r="D27" s="131">
        <f>+D26</f>
        <v>56.839999999999996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58</v>
      </c>
      <c r="D28" s="131">
        <f t="shared" si="0"/>
        <v>56.839999999999996</v>
      </c>
      <c r="E28" s="118"/>
      <c r="F28" s="118"/>
      <c r="G28" s="730"/>
      <c r="H28" s="730"/>
      <c r="I28" s="730"/>
      <c r="J28" s="730"/>
      <c r="K28" s="118"/>
      <c r="L28" s="730"/>
      <c r="M28" s="730"/>
      <c r="N28" s="730"/>
      <c r="O28" s="743"/>
      <c r="P28" s="119"/>
      <c r="Q28" s="120"/>
    </row>
    <row r="29" spans="1:17" s="98" customFormat="1" ht="15">
      <c r="A29" s="116" t="s">
        <v>97</v>
      </c>
      <c r="B29" s="131">
        <f>+F22</f>
        <v>0</v>
      </c>
      <c r="C29" s="131">
        <f t="shared" si="0"/>
        <v>58</v>
      </c>
      <c r="D29" s="131">
        <f t="shared" si="0"/>
        <v>56.839999999999996</v>
      </c>
      <c r="E29" s="118"/>
      <c r="F29" s="118"/>
      <c r="G29" s="730"/>
      <c r="H29" s="730"/>
      <c r="I29" s="730"/>
      <c r="J29" s="730"/>
      <c r="K29" s="118"/>
      <c r="L29" s="730"/>
      <c r="M29" s="730"/>
      <c r="N29" s="730"/>
      <c r="O29" s="743"/>
      <c r="P29" s="119"/>
      <c r="Q29" s="120"/>
    </row>
    <row r="30" spans="1:17" s="98" customFormat="1" ht="15">
      <c r="A30" s="116" t="s">
        <v>98</v>
      </c>
      <c r="B30" s="131">
        <f>+G22</f>
        <v>0</v>
      </c>
      <c r="C30" s="131">
        <f t="shared" si="0"/>
        <v>58</v>
      </c>
      <c r="D30" s="131">
        <f t="shared" si="0"/>
        <v>56.839999999999996</v>
      </c>
      <c r="E30" s="118"/>
      <c r="F30" s="118"/>
      <c r="G30" s="730"/>
      <c r="H30" s="730"/>
      <c r="I30" s="730"/>
      <c r="J30" s="730"/>
      <c r="K30" s="118"/>
      <c r="L30" s="730"/>
      <c r="M30" s="730"/>
      <c r="N30" s="730"/>
      <c r="O30" s="743"/>
      <c r="P30" s="119"/>
      <c r="Q30" s="120"/>
    </row>
    <row r="31" spans="1:17" s="98" customFormat="1" ht="15">
      <c r="A31" s="116" t="s">
        <v>99</v>
      </c>
      <c r="B31" s="131">
        <f>+H22</f>
        <v>0</v>
      </c>
      <c r="C31" s="131">
        <f t="shared" si="0"/>
        <v>58</v>
      </c>
      <c r="D31" s="131">
        <f t="shared" si="0"/>
        <v>56.839999999999996</v>
      </c>
      <c r="E31" s="118"/>
      <c r="F31" s="118"/>
      <c r="G31" s="730"/>
      <c r="H31" s="730"/>
      <c r="I31" s="730"/>
      <c r="J31" s="730"/>
      <c r="K31" s="118"/>
      <c r="L31" s="730"/>
      <c r="M31" s="730"/>
      <c r="N31" s="730"/>
      <c r="O31" s="743"/>
      <c r="P31" s="119"/>
      <c r="Q31" s="120"/>
    </row>
    <row r="32" spans="1:17" s="98" customFormat="1" ht="15">
      <c r="A32" s="116" t="s">
        <v>100</v>
      </c>
      <c r="B32" s="131">
        <f>+I22</f>
        <v>0</v>
      </c>
      <c r="C32" s="131">
        <f t="shared" si="0"/>
        <v>58</v>
      </c>
      <c r="D32" s="131">
        <f t="shared" si="0"/>
        <v>56.839999999999996</v>
      </c>
      <c r="E32" s="118"/>
      <c r="F32" s="118"/>
      <c r="G32" s="730"/>
      <c r="H32" s="730"/>
      <c r="I32" s="730"/>
      <c r="J32" s="730"/>
      <c r="K32" s="118"/>
      <c r="L32" s="730"/>
      <c r="M32" s="730"/>
      <c r="N32" s="730"/>
      <c r="O32" s="743"/>
      <c r="P32" s="119"/>
      <c r="Q32" s="120"/>
    </row>
    <row r="33" spans="1:17" s="98" customFormat="1" ht="15">
      <c r="A33" s="116" t="s">
        <v>101</v>
      </c>
      <c r="B33" s="131">
        <f>+J22</f>
        <v>0</v>
      </c>
      <c r="C33" s="131">
        <f t="shared" si="0"/>
        <v>58</v>
      </c>
      <c r="D33" s="131">
        <f t="shared" si="0"/>
        <v>56.839999999999996</v>
      </c>
      <c r="E33" s="118"/>
      <c r="F33" s="118"/>
      <c r="G33" s="730"/>
      <c r="H33" s="730"/>
      <c r="I33" s="730"/>
      <c r="J33" s="730"/>
      <c r="K33" s="118"/>
      <c r="L33" s="730"/>
      <c r="M33" s="730"/>
      <c r="N33" s="730"/>
      <c r="O33" s="743"/>
      <c r="P33" s="119"/>
      <c r="Q33" s="120"/>
    </row>
    <row r="34" spans="1:17" s="98" customFormat="1" ht="15">
      <c r="A34" s="116" t="s">
        <v>102</v>
      </c>
      <c r="B34" s="131">
        <f>+K22</f>
        <v>0</v>
      </c>
      <c r="C34" s="131">
        <f t="shared" si="0"/>
        <v>58</v>
      </c>
      <c r="D34" s="131">
        <f t="shared" si="0"/>
        <v>56.839999999999996</v>
      </c>
      <c r="E34" s="118"/>
      <c r="F34" s="118"/>
      <c r="G34" s="730"/>
      <c r="H34" s="730"/>
      <c r="I34" s="730"/>
      <c r="J34" s="730"/>
      <c r="K34" s="118"/>
      <c r="L34" s="730"/>
      <c r="M34" s="730"/>
      <c r="N34" s="730"/>
      <c r="O34" s="743"/>
      <c r="P34" s="119"/>
      <c r="Q34" s="120"/>
    </row>
    <row r="35" spans="1:17" s="98" customFormat="1" ht="15">
      <c r="A35" s="116" t="s">
        <v>103</v>
      </c>
      <c r="B35" s="131">
        <f>+L22</f>
        <v>0</v>
      </c>
      <c r="C35" s="131">
        <f t="shared" si="0"/>
        <v>58</v>
      </c>
      <c r="D35" s="131">
        <f t="shared" si="0"/>
        <v>56.839999999999996</v>
      </c>
      <c r="E35" s="118"/>
      <c r="F35" s="118"/>
      <c r="G35" s="730"/>
      <c r="H35" s="730"/>
      <c r="I35" s="730"/>
      <c r="J35" s="730"/>
      <c r="K35" s="118"/>
      <c r="L35" s="730"/>
      <c r="M35" s="730"/>
      <c r="N35" s="730"/>
      <c r="O35" s="743"/>
      <c r="P35" s="119"/>
      <c r="Q35" s="120"/>
    </row>
    <row r="36" spans="1:17" s="98" customFormat="1" ht="15">
      <c r="A36" s="116" t="s">
        <v>104</v>
      </c>
      <c r="B36" s="131">
        <f>+M22</f>
        <v>0</v>
      </c>
      <c r="C36" s="131">
        <f t="shared" si="0"/>
        <v>58</v>
      </c>
      <c r="D36" s="131">
        <f t="shared" si="0"/>
        <v>56.839999999999996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58</v>
      </c>
      <c r="D37" s="131">
        <f t="shared" si="0"/>
        <v>56.839999999999996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58</v>
      </c>
      <c r="D38" s="133">
        <f>+D37</f>
        <v>56.839999999999996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54.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3.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75138-80CB-4ACF-B0A6-8CEFFF97BFD5}">
  <sheetPr codeName="Hoja113"/>
  <dimension ref="A1:Q67"/>
  <sheetViews>
    <sheetView view="pageBreakPreview" zoomScale="80" zoomScaleNormal="73" zoomScaleSheetLayoutView="80" zoomScalePageLayoutView="55" workbookViewId="0">
      <selection activeCell="S23" sqref="S23"/>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hidden="1" thickBot="1">
      <c r="A5" s="666" t="s">
        <v>0</v>
      </c>
      <c r="B5" s="667"/>
      <c r="C5" s="668" t="str">
        <f>VLOOKUP(L12,Reporte!$A$5:$M$133,9,FALSE)</f>
        <v>E1 Direccionamiento Estratégico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Modelo de liderazgo implementado</v>
      </c>
      <c r="D6" s="673"/>
      <c r="E6" s="673"/>
      <c r="F6" s="673"/>
      <c r="G6" s="673"/>
      <c r="H6" s="673"/>
      <c r="I6" s="673"/>
      <c r="J6" s="673"/>
      <c r="K6" s="673"/>
      <c r="L6" s="673"/>
      <c r="M6" s="673"/>
      <c r="N6" s="673"/>
      <c r="O6" s="674"/>
      <c r="P6" s="99"/>
    </row>
    <row r="7" spans="1:17" ht="58.5" customHeight="1">
      <c r="A7" s="671" t="s">
        <v>10</v>
      </c>
      <c r="B7" s="672"/>
      <c r="C7" s="673" t="str">
        <f>VLOOKUP(L12,Reporte!A5:M133,10,FALSE)</f>
        <v>Definir el Direccionamiento Estratégico de la Entidad mediante la formulación de planes, programas y proyectos, así como la articulación de los Sistemas de Gestión, alineados con los objetivos, políticas y metas gubernamentales e institucionales, con el fin de garantizar el cumplimiento de la misionalidad, los retos sectoriales y el mejoramiento continuo.</v>
      </c>
      <c r="D7" s="673"/>
      <c r="E7" s="673"/>
      <c r="F7" s="673"/>
      <c r="G7" s="673"/>
      <c r="H7" s="673"/>
      <c r="I7" s="673"/>
      <c r="J7" s="673"/>
      <c r="K7" s="673"/>
      <c r="L7" s="673"/>
      <c r="M7" s="673"/>
      <c r="N7" s="673"/>
      <c r="O7" s="674"/>
      <c r="P7" s="99"/>
    </row>
    <row r="8" spans="1:17" ht="31.5" customHeight="1">
      <c r="A8" s="675" t="s">
        <v>464</v>
      </c>
      <c r="B8" s="656"/>
      <c r="C8" s="673" t="str">
        <f>VLOOKUP(L12,Reporte!$A$5:$N$133,13,FALSE)</f>
        <v>Crear un modelo de liderazgo y articulación entre los directivos y los delegados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3.75" customHeight="1">
      <c r="A10" s="677"/>
      <c r="B10" s="678"/>
      <c r="C10" s="673" t="str">
        <f>VLOOKUP(L12,Reporte!$N$5:$BN$133,4,FALSE)</f>
        <v xml:space="preserve">Número de actividades ejecutadas del plan de trabajo elaborado en el marco del modelo de liderazgo </v>
      </c>
      <c r="D10" s="673"/>
      <c r="E10" s="673"/>
      <c r="F10" s="682" t="str">
        <f>VLOOKUP(L12,Reporte!$N$5:$BN$133,6,FALSE)</f>
        <v xml:space="preserve">Se mide el número de actividades ejecutadas del plan de trabajo elaborado en el marco del modelo de liderazgo  sobre el  Número de actividades programadas en el plan de trabajo elaborado en el marco del modelo de liderazgo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63.75" customHeight="1" thickBot="1">
      <c r="A12" s="679"/>
      <c r="B12" s="650"/>
      <c r="C12" s="686" t="str">
        <f>VLOOKUP(L12,Reporte!$N$5:$BN$133,5,FALSE)</f>
        <v xml:space="preserve"> Número de actividades programadas en el plan de trabajo elaborado en el marco del modelo de liderazgo </v>
      </c>
      <c r="D12" s="673"/>
      <c r="E12" s="673"/>
      <c r="F12" s="682"/>
      <c r="G12" s="682"/>
      <c r="H12" s="682"/>
      <c r="I12" s="682"/>
      <c r="J12" s="687" t="str">
        <f>VLOOKUP(L12,Reporte!$N$5:$BN$133,7,FALSE)</f>
        <v>Eficacia</v>
      </c>
      <c r="K12" s="687"/>
      <c r="L12" s="688" t="s">
        <v>1947</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Despacho del Superintendente</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63.7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100.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14.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5737-A708-4BD6-95F0-4F2F92EF4423}">
  <sheetPr codeName="Hoja114"/>
  <dimension ref="A1:Q67"/>
  <sheetViews>
    <sheetView view="pageBreakPreview" zoomScale="80" zoomScaleNormal="73" zoomScaleSheetLayoutView="80" zoomScalePageLayoutView="55" workbookViewId="0">
      <selection activeCell="S13" sqref="S13"/>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hidden="1" thickBot="1">
      <c r="A5" s="666" t="s">
        <v>0</v>
      </c>
      <c r="B5" s="667"/>
      <c r="C5" s="668" t="str">
        <f>VLOOKUP(L12,Reporte!$A$5:$M$133,9,FALSE)</f>
        <v>A2 Administración de Bienes y Servicios</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avance en el Plan de trabajo para la intervención de sedes regionales existentes</v>
      </c>
      <c r="D6" s="673"/>
      <c r="E6" s="673"/>
      <c r="F6" s="673"/>
      <c r="G6" s="673"/>
      <c r="H6" s="673"/>
      <c r="I6" s="673"/>
      <c r="J6" s="673"/>
      <c r="K6" s="673"/>
      <c r="L6" s="673"/>
      <c r="M6" s="673"/>
      <c r="N6" s="673"/>
      <c r="O6" s="674"/>
      <c r="P6" s="99"/>
    </row>
    <row r="7" spans="1:17" ht="66" customHeight="1">
      <c r="A7" s="671" t="s">
        <v>10</v>
      </c>
      <c r="B7" s="672"/>
      <c r="C7" s="673" t="str">
        <f>VLOOKUP(L12,Reporte!A5:M133,10,FALSE)</f>
        <v>Optimizar el uso de los recursos disponibles para brindar soporte eficiente a las operaciones de la Entidad, mediante la administración adecuada de bienes y servicios, el control de caja menor, la implementación de prácticas ambientales sostenibles y la gestión de notificaciones, asegurando calidad, control de riesgos, mejora continua, satisfacción de los usuarios al atender sus necesidades de forma oportuna y efectiva, con el fin de apoyar el cumplimiento de las funciones misionales de la  Superintendencia Nacional de Salud.</v>
      </c>
      <c r="D7" s="673"/>
      <c r="E7" s="673"/>
      <c r="F7" s="673"/>
      <c r="G7" s="673"/>
      <c r="H7" s="673"/>
      <c r="I7" s="673"/>
      <c r="J7" s="673"/>
      <c r="K7" s="673"/>
      <c r="L7" s="673"/>
      <c r="M7" s="673"/>
      <c r="N7" s="673"/>
      <c r="O7" s="674"/>
      <c r="P7" s="99"/>
    </row>
    <row r="8" spans="1:17" ht="35.25" customHeight="1">
      <c r="A8" s="675" t="s">
        <v>464</v>
      </c>
      <c r="B8" s="656"/>
      <c r="C8" s="673" t="str">
        <f>VLOOKUP(L12,Reporte!$A$5:$N$133,13,FALSE)</f>
        <v xml:space="preserve">Intervención (ampliación, reubicación, remodelación, adecuación funcional, optimización tecnológica o cumplimiento normativo) de las sedes y regionales existentes previa justificación y pertinencia presentada por la Delegada para Entidades Territoriales (DET)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acciones ejecutadas para la intervención de sedes regionales existentes </v>
      </c>
      <c r="D10" s="673"/>
      <c r="E10" s="673"/>
      <c r="F10" s="682" t="str">
        <f>VLOOKUP(L12,Reporte!$N$5:$BN$133,6,FALSE)</f>
        <v>Se mide el número de acciones ejecutadas para la intervención de sedes regionales existentes  sobre el  total acciones programadas en el plan de trabajo del semestre*100%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total acciones programadas en el plan de trabajo del semestre*100%</v>
      </c>
      <c r="D12" s="673"/>
      <c r="E12" s="673"/>
      <c r="F12" s="682"/>
      <c r="G12" s="682"/>
      <c r="H12" s="682"/>
      <c r="I12" s="682"/>
      <c r="J12" s="687" t="str">
        <f>VLOOKUP(L12,Reporte!$N$5:$BN$133,7,FALSE)</f>
        <v>Eficacia</v>
      </c>
      <c r="K12" s="687"/>
      <c r="L12" s="688" t="s">
        <v>1950</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27">
        <f>VLOOKUP(L12,Reporte!$N$5:$BN$133,11,FALSE)</f>
        <v>1</v>
      </c>
      <c r="D15" s="828"/>
      <c r="E15" s="829"/>
      <c r="F15" s="715" t="str">
        <f>VLOOKUP(L12,Reporte!$N$5:$BN$133,9,FALSE)</f>
        <v>Trimestral</v>
      </c>
      <c r="G15" s="716"/>
      <c r="H15" s="683" t="s">
        <v>37</v>
      </c>
      <c r="I15" s="683"/>
      <c r="J15" s="721" t="s">
        <v>465</v>
      </c>
      <c r="K15" s="722"/>
      <c r="L15" s="723"/>
      <c r="M15" s="657" t="str">
        <f>VLOOKUP(L12,Reporte!$N$5:$BN$133,28,FALSE)</f>
        <v>Secretaria General- Dirección Administrativa</v>
      </c>
      <c r="N15" s="658"/>
      <c r="O15" s="659"/>
      <c r="P15" s="99"/>
    </row>
    <row r="16" spans="1:17" ht="15.75">
      <c r="A16" s="705"/>
      <c r="B16" s="706"/>
      <c r="C16" s="830"/>
      <c r="D16" s="831"/>
      <c r="E16" s="832"/>
      <c r="F16" s="717"/>
      <c r="G16" s="718"/>
      <c r="H16" s="683" t="s">
        <v>40</v>
      </c>
      <c r="I16" s="683"/>
      <c r="J16" s="721" t="s">
        <v>466</v>
      </c>
      <c r="K16" s="722"/>
      <c r="L16" s="723"/>
      <c r="M16" s="660"/>
      <c r="N16" s="661"/>
      <c r="O16" s="662"/>
      <c r="P16" s="99"/>
    </row>
    <row r="17" spans="1:17" ht="16.5" thickBot="1">
      <c r="A17" s="707"/>
      <c r="B17" s="708"/>
      <c r="C17" s="833"/>
      <c r="D17" s="834"/>
      <c r="E17" s="835"/>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104.2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2D597-9ACA-4BE9-BA07-CB9783312C88}">
  <sheetPr codeName="Hoja115"/>
  <dimension ref="A1:Q67"/>
  <sheetViews>
    <sheetView view="pageBreakPreview" zoomScale="80" zoomScaleNormal="73" zoomScaleSheetLayoutView="80" zoomScalePageLayoutView="55" workbookViewId="0">
      <selection activeCell="V12" sqref="V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A2 Administración de Bienes y Servicios</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	
Socializaciones o sensibilizaciones realizadas a los funcionarios o contratistas que tengan bienes asignados de la entidad</v>
      </c>
      <c r="D6" s="673"/>
      <c r="E6" s="673"/>
      <c r="F6" s="673"/>
      <c r="G6" s="673"/>
      <c r="H6" s="673"/>
      <c r="I6" s="673"/>
      <c r="J6" s="673"/>
      <c r="K6" s="673"/>
      <c r="L6" s="673"/>
      <c r="M6" s="673"/>
      <c r="N6" s="673"/>
      <c r="O6" s="674"/>
      <c r="P6" s="99"/>
    </row>
    <row r="7" spans="1:17" ht="58.5" customHeight="1">
      <c r="A7" s="671" t="s">
        <v>10</v>
      </c>
      <c r="B7" s="672"/>
      <c r="C7" s="673" t="str">
        <f>VLOOKUP(L12,Reporte!A5:M133,10,FALSE)</f>
        <v>Optimizar el uso de los recursos disponibles para brindar soporte eficiente a las operaciones de la Entidad, mediante la administración adecuada de bienes y servicios, el control de caja menor, la implementación de prácticas ambientales sostenibles y la gestión de notificaciones, asegurando calidad, control de riesgos, mejora continua, satisfacción de los usuarios al atender sus necesidades de forma oportuna y efectiva, con el fin de apoyar el cumplimiento de las funciones misionales de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Realizar Socialización, Sensibilización y Asesoría a los funcionarios y contratistas de la Entidad acerca del cuidado y control de los bienes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9" customHeight="1">
      <c r="A10" s="677"/>
      <c r="B10" s="678"/>
      <c r="C10" s="673" t="str">
        <f>VLOOKUP(L12,Reporte!$N$5:$BN$133,4,FALSE)</f>
        <v>Número de socializaciones o sensibilizaciones  realizadas</v>
      </c>
      <c r="D10" s="673"/>
      <c r="E10" s="673"/>
      <c r="F10" s="682" t="str">
        <f>VLOOKUP(L12,Reporte!$N$5:$BN$133,6,FALSE)</f>
        <v>Se mide el número de socializaciones o sensibilizaciones  realizadas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3.75" customHeight="1" thickBot="1">
      <c r="A12" s="679"/>
      <c r="B12" s="650"/>
      <c r="C12" s="686">
        <f>VLOOKUP(L12,Reporte!$N$5:$BN$133,5,FALSE)</f>
        <v>0</v>
      </c>
      <c r="D12" s="673"/>
      <c r="E12" s="673"/>
      <c r="F12" s="682"/>
      <c r="G12" s="682"/>
      <c r="H12" s="682"/>
      <c r="I12" s="682"/>
      <c r="J12" s="687" t="str">
        <f>VLOOKUP(L12,Reporte!$N$5:$BN$133,7,FALSE)</f>
        <v>Eficacia</v>
      </c>
      <c r="K12" s="687"/>
      <c r="L12" s="688" t="s">
        <v>1953</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99">
        <f>VLOOKUP(L12,Reporte!$N$5:$BN$133,11,FALSE)</f>
        <v>8</v>
      </c>
      <c r="D15" s="800"/>
      <c r="E15" s="801"/>
      <c r="F15" s="715" t="str">
        <f>VLOOKUP(L12,Reporte!$N$5:$BN$133,9,FALSE)</f>
        <v>Trimestral</v>
      </c>
      <c r="G15" s="716"/>
      <c r="H15" s="683" t="s">
        <v>37</v>
      </c>
      <c r="I15" s="683"/>
      <c r="J15" s="721" t="s">
        <v>465</v>
      </c>
      <c r="K15" s="722"/>
      <c r="L15" s="723"/>
      <c r="M15" s="657" t="str">
        <f>VLOOKUP(L12,Reporte!$N$5:$BN$133,28,FALSE)</f>
        <v>Secretaria General- Dirección Administrativa</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8</v>
      </c>
      <c r="D26" s="131">
        <f>+C26*0.98</f>
        <v>7.84</v>
      </c>
      <c r="E26" s="118"/>
      <c r="F26" s="118"/>
      <c r="G26" s="730"/>
      <c r="H26" s="730"/>
      <c r="I26" s="741"/>
      <c r="J26" s="741"/>
      <c r="K26" s="741"/>
      <c r="L26" s="730"/>
      <c r="M26" s="730"/>
      <c r="N26" s="730"/>
      <c r="O26" s="743"/>
      <c r="P26" s="119"/>
      <c r="Q26" s="120"/>
    </row>
    <row r="27" spans="1:17" s="98" customFormat="1" ht="15">
      <c r="A27" s="116" t="s">
        <v>95</v>
      </c>
      <c r="B27" s="131">
        <f>+D22</f>
        <v>0</v>
      </c>
      <c r="C27" s="131">
        <f>+C26</f>
        <v>8</v>
      </c>
      <c r="D27" s="131">
        <f>+D26</f>
        <v>7.84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8</v>
      </c>
      <c r="D28" s="131">
        <f t="shared" si="0"/>
        <v>7.84</v>
      </c>
      <c r="E28" s="118"/>
      <c r="F28" s="118"/>
      <c r="G28" s="730"/>
      <c r="H28" s="730"/>
      <c r="I28" s="730"/>
      <c r="J28" s="730"/>
      <c r="K28" s="118"/>
      <c r="L28" s="730"/>
      <c r="M28" s="730"/>
      <c r="N28" s="730"/>
      <c r="O28" s="743"/>
      <c r="P28" s="119"/>
      <c r="Q28" s="120"/>
    </row>
    <row r="29" spans="1:17" s="98" customFormat="1" ht="15">
      <c r="A29" s="116" t="s">
        <v>97</v>
      </c>
      <c r="B29" s="131">
        <f>+F22</f>
        <v>0</v>
      </c>
      <c r="C29" s="131">
        <f t="shared" si="0"/>
        <v>8</v>
      </c>
      <c r="D29" s="131">
        <f t="shared" si="0"/>
        <v>7.84</v>
      </c>
      <c r="E29" s="118"/>
      <c r="F29" s="118"/>
      <c r="G29" s="730"/>
      <c r="H29" s="730"/>
      <c r="I29" s="730"/>
      <c r="J29" s="730"/>
      <c r="K29" s="118"/>
      <c r="L29" s="730"/>
      <c r="M29" s="730"/>
      <c r="N29" s="730"/>
      <c r="O29" s="743"/>
      <c r="P29" s="119"/>
      <c r="Q29" s="120"/>
    </row>
    <row r="30" spans="1:17" s="98" customFormat="1" ht="15">
      <c r="A30" s="116" t="s">
        <v>98</v>
      </c>
      <c r="B30" s="131">
        <f>+G22</f>
        <v>0</v>
      </c>
      <c r="C30" s="131">
        <f t="shared" si="0"/>
        <v>8</v>
      </c>
      <c r="D30" s="131">
        <f t="shared" si="0"/>
        <v>7.84</v>
      </c>
      <c r="E30" s="118"/>
      <c r="F30" s="118"/>
      <c r="G30" s="730"/>
      <c r="H30" s="730"/>
      <c r="I30" s="730"/>
      <c r="J30" s="730"/>
      <c r="K30" s="118"/>
      <c r="L30" s="730"/>
      <c r="M30" s="730"/>
      <c r="N30" s="730"/>
      <c r="O30" s="743"/>
      <c r="P30" s="119"/>
      <c r="Q30" s="120"/>
    </row>
    <row r="31" spans="1:17" s="98" customFormat="1" ht="15">
      <c r="A31" s="116" t="s">
        <v>99</v>
      </c>
      <c r="B31" s="131">
        <f>+H22</f>
        <v>0</v>
      </c>
      <c r="C31" s="131">
        <f t="shared" si="0"/>
        <v>8</v>
      </c>
      <c r="D31" s="131">
        <f t="shared" si="0"/>
        <v>7.84</v>
      </c>
      <c r="E31" s="118"/>
      <c r="F31" s="118"/>
      <c r="G31" s="730"/>
      <c r="H31" s="730"/>
      <c r="I31" s="730"/>
      <c r="J31" s="730"/>
      <c r="K31" s="118"/>
      <c r="L31" s="730"/>
      <c r="M31" s="730"/>
      <c r="N31" s="730"/>
      <c r="O31" s="743"/>
      <c r="P31" s="119"/>
      <c r="Q31" s="120"/>
    </row>
    <row r="32" spans="1:17" s="98" customFormat="1" ht="15">
      <c r="A32" s="116" t="s">
        <v>100</v>
      </c>
      <c r="B32" s="131">
        <f>+I22</f>
        <v>0</v>
      </c>
      <c r="C32" s="131">
        <f t="shared" si="0"/>
        <v>8</v>
      </c>
      <c r="D32" s="131">
        <f t="shared" si="0"/>
        <v>7.84</v>
      </c>
      <c r="E32" s="118"/>
      <c r="F32" s="118"/>
      <c r="G32" s="730"/>
      <c r="H32" s="730"/>
      <c r="I32" s="730"/>
      <c r="J32" s="730"/>
      <c r="K32" s="118"/>
      <c r="L32" s="730"/>
      <c r="M32" s="730"/>
      <c r="N32" s="730"/>
      <c r="O32" s="743"/>
      <c r="P32" s="119"/>
      <c r="Q32" s="120"/>
    </row>
    <row r="33" spans="1:17" s="98" customFormat="1" ht="15">
      <c r="A33" s="116" t="s">
        <v>101</v>
      </c>
      <c r="B33" s="131">
        <f>+J22</f>
        <v>0</v>
      </c>
      <c r="C33" s="131">
        <f t="shared" si="0"/>
        <v>8</v>
      </c>
      <c r="D33" s="131">
        <f t="shared" si="0"/>
        <v>7.84</v>
      </c>
      <c r="E33" s="118"/>
      <c r="F33" s="118"/>
      <c r="G33" s="730"/>
      <c r="H33" s="730"/>
      <c r="I33" s="730"/>
      <c r="J33" s="730"/>
      <c r="K33" s="118"/>
      <c r="L33" s="730"/>
      <c r="M33" s="730"/>
      <c r="N33" s="730"/>
      <c r="O33" s="743"/>
      <c r="P33" s="119"/>
      <c r="Q33" s="120"/>
    </row>
    <row r="34" spans="1:17" s="98" customFormat="1" ht="15">
      <c r="A34" s="116" t="s">
        <v>102</v>
      </c>
      <c r="B34" s="131">
        <f>+K22</f>
        <v>0</v>
      </c>
      <c r="C34" s="131">
        <f t="shared" si="0"/>
        <v>8</v>
      </c>
      <c r="D34" s="131">
        <f t="shared" si="0"/>
        <v>7.84</v>
      </c>
      <c r="E34" s="118"/>
      <c r="F34" s="118"/>
      <c r="G34" s="730"/>
      <c r="H34" s="730"/>
      <c r="I34" s="730"/>
      <c r="J34" s="730"/>
      <c r="K34" s="118"/>
      <c r="L34" s="730"/>
      <c r="M34" s="730"/>
      <c r="N34" s="730"/>
      <c r="O34" s="743"/>
      <c r="P34" s="119"/>
      <c r="Q34" s="120"/>
    </row>
    <row r="35" spans="1:17" s="98" customFormat="1" ht="15">
      <c r="A35" s="116" t="s">
        <v>103</v>
      </c>
      <c r="B35" s="131">
        <f>+L22</f>
        <v>0</v>
      </c>
      <c r="C35" s="131">
        <f t="shared" si="0"/>
        <v>8</v>
      </c>
      <c r="D35" s="131">
        <f t="shared" si="0"/>
        <v>7.84</v>
      </c>
      <c r="E35" s="118"/>
      <c r="F35" s="118"/>
      <c r="G35" s="730"/>
      <c r="H35" s="730"/>
      <c r="I35" s="730"/>
      <c r="J35" s="730"/>
      <c r="K35" s="118"/>
      <c r="L35" s="730"/>
      <c r="M35" s="730"/>
      <c r="N35" s="730"/>
      <c r="O35" s="743"/>
      <c r="P35" s="119"/>
      <c r="Q35" s="120"/>
    </row>
    <row r="36" spans="1:17" s="98" customFormat="1" ht="15">
      <c r="A36" s="116" t="s">
        <v>104</v>
      </c>
      <c r="B36" s="131">
        <f>+M22</f>
        <v>0</v>
      </c>
      <c r="C36" s="131">
        <f t="shared" si="0"/>
        <v>8</v>
      </c>
      <c r="D36" s="131">
        <f t="shared" si="0"/>
        <v>7.84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8</v>
      </c>
      <c r="D37" s="131">
        <f t="shared" si="0"/>
        <v>7.84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8</v>
      </c>
      <c r="D38" s="133">
        <f>+D37</f>
        <v>7.84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88.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90.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9BA90-B791-4686-A042-A63C69CB0CC3}">
  <sheetPr codeName="Hoja116"/>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A2 Administración de Bienes y Servicios</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acumulado de avance en la ejecución del cronograma del subsistema del Sistema de Gestión Ambiental-SGA</v>
      </c>
      <c r="D6" s="673"/>
      <c r="E6" s="673"/>
      <c r="F6" s="673"/>
      <c r="G6" s="673"/>
      <c r="H6" s="673"/>
      <c r="I6" s="673"/>
      <c r="J6" s="673"/>
      <c r="K6" s="673"/>
      <c r="L6" s="673"/>
      <c r="M6" s="673"/>
      <c r="N6" s="673"/>
      <c r="O6" s="674"/>
      <c r="P6" s="99"/>
    </row>
    <row r="7" spans="1:17" ht="58.5" customHeight="1">
      <c r="A7" s="671" t="s">
        <v>10</v>
      </c>
      <c r="B7" s="672"/>
      <c r="C7" s="673" t="str">
        <f>VLOOKUP(L12,Reporte!A5:M133,10,FALSE)</f>
        <v>Optimizar el uso de los recursos disponibles para brindar soporte eficiente a las operaciones de la Entidad, mediante la administración adecuada de bienes y servicios, el control de caja menor, la implementación de prácticas ambientales sostenibles y la gestión de notificaciones, asegurando calidad, control de riesgos, mejora continua, satisfacción de los usuarios al atender sus necesidades de forma oportuna y efectiva, con el fin de apoyar el cumplimiento de las funciones misionales de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Implementar los requisitos del subsistema de Gestión Ambiental-SGA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4.25" customHeight="1">
      <c r="A10" s="677"/>
      <c r="B10" s="678"/>
      <c r="C10" s="673" t="str">
        <f>VLOOKUP(L12,Reporte!$N$5:$BN$133,4,FALSE)</f>
        <v xml:space="preserve">Número de actividades ejecutadas del subsistema Gestión Ambiental-SGA </v>
      </c>
      <c r="D10" s="673"/>
      <c r="E10" s="673"/>
      <c r="F10" s="682" t="str">
        <f>VLOOKUP(L12,Reporte!$N$5:$BN$133,6,FALSE)</f>
        <v>Se mide el número de actividades ejecutadas del subsistema Gestión Ambiental-SGA  sobre el  Número de actividades programadas del cronograma del Sistema de Gestión Ambiental - SGA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9.25" customHeight="1" thickBot="1">
      <c r="A12" s="679"/>
      <c r="B12" s="650"/>
      <c r="C12" s="686" t="str">
        <f>VLOOKUP(L12,Reporte!$N$5:$BN$133,5,FALSE)</f>
        <v xml:space="preserve"> Número de actividades programadas del cronograma del Sistema de Gestión Ambiental - SGA</v>
      </c>
      <c r="D12" s="673"/>
      <c r="E12" s="673"/>
      <c r="F12" s="682"/>
      <c r="G12" s="682"/>
      <c r="H12" s="682"/>
      <c r="I12" s="682"/>
      <c r="J12" s="687" t="str">
        <f>VLOOKUP(L12,Reporte!$N$5:$BN$133,7,FALSE)</f>
        <v>Eficacia</v>
      </c>
      <c r="K12" s="687"/>
      <c r="L12" s="688" t="s">
        <v>1956</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Secretaria General- Dirección Administrativa</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65.2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91.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38.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003B6-3887-4A01-9169-78E1A3A1FAED}">
  <sheetPr codeName="Hoja117"/>
  <dimension ref="A1:Q67"/>
  <sheetViews>
    <sheetView view="pageBreakPreview" zoomScale="80" zoomScaleNormal="73" zoomScaleSheetLayoutView="80" zoomScalePageLayoutView="55" workbookViewId="0">
      <selection activeCell="R16" sqref="R16"/>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Total inventarios documentales unificados y articulados con el gestor documental de la entidad</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44.25" customHeight="1">
      <c r="A8" s="675" t="s">
        <v>464</v>
      </c>
      <c r="B8" s="656"/>
      <c r="C8" s="673" t="str">
        <f>VLOOKUP(L12,Reporte!$A$5:$N$133,13,FALSE)</f>
        <v>Definición de estándares para integración de datos (estandarización, homogenización de inventarios) (2025 fase 1 – 2026)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0.75" customHeight="1">
      <c r="A10" s="677"/>
      <c r="B10" s="678"/>
      <c r="C10" s="673" t="str">
        <f>VLOOKUP(L12,Reporte!$N$5:$BN$133,4,FALSE)</f>
        <v>Número total inventarios documentales unificados y articulados con el gestor documental de la entidad</v>
      </c>
      <c r="D10" s="673"/>
      <c r="E10" s="673"/>
      <c r="F10" s="682" t="str">
        <f>VLOOKUP(L12,Reporte!$N$5:$BN$133,6,FALSE)</f>
        <v xml:space="preserve">Se mide el número de Número total inventarios documentales unificados y articulados con el gestor documental de la entidad sobre el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8" customHeight="1" thickBot="1">
      <c r="A12" s="679"/>
      <c r="B12" s="650"/>
      <c r="C12" s="686" t="str">
        <f>VLOOKUP(L12,Reporte!$N$5:$BN$133,5,FALSE)</f>
        <v>Número total inventarios documentales a unificar</v>
      </c>
      <c r="D12" s="673"/>
      <c r="E12" s="673"/>
      <c r="F12" s="682"/>
      <c r="G12" s="682"/>
      <c r="H12" s="682"/>
      <c r="I12" s="682"/>
      <c r="J12" s="687" t="str">
        <f>VLOOKUP(L12,Reporte!$N$5:$BN$133,7,FALSE)</f>
        <v>Eficacia</v>
      </c>
      <c r="K12" s="687"/>
      <c r="L12" s="688" t="s">
        <v>1959</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Secretaria General- Dirección Administrativa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56.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0F6D-6E22-4213-AEFA-7492D8020146}">
  <sheetPr codeName="Hoja118"/>
  <dimension ref="A1:Q67"/>
  <sheetViews>
    <sheetView view="pageBreakPreview" zoomScale="80" zoomScaleNormal="73" zoomScaleSheetLayoutView="80" zoomScalePageLayoutView="55" workbookViewId="0">
      <selection activeCell="C12" sqref="C12:E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Nivel de madurez de acuerdo con la matriz de cumplimiento del Modelo de Gestión documental y administración de archivos- MGDA</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32.25" customHeight="1">
      <c r="A8" s="675" t="s">
        <v>464</v>
      </c>
      <c r="B8" s="656"/>
      <c r="C8" s="673" t="str">
        <f>VLOOKUP(L12,Reporte!$A$5:$N$133,13,FALSE)</f>
        <v>Formular Plan institucional de Archivo -de acuerdo con la matriz de cumplimento de del Modelo de Gestión documental y administración de archivos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9.75" customHeight="1">
      <c r="A10" s="677"/>
      <c r="B10" s="678"/>
      <c r="C10" s="673" t="str">
        <f>VLOOKUP(L12,Reporte!$N$5:$BN$133,4,FALSE)</f>
        <v xml:space="preserve">Total de los productos cumplidos del Modelo de Gestión documental y administración de archivos en los dos componentes </v>
      </c>
      <c r="D10" s="673"/>
      <c r="E10" s="673"/>
      <c r="F10" s="682" t="str">
        <f>VLOOKUP(L12,Reporte!$N$5:$BN$133,6,FALSE)</f>
        <v>Se mide el número de Total de los productos cumplidos del Modelo de Gestión documental y administración de archivos en los dos componentes  sobre el  Total productos del Modelo de Gestión documental y administración de archivos requeridos en los 3 componentes programados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85.5" customHeight="1" thickBot="1">
      <c r="A12" s="679"/>
      <c r="B12" s="650"/>
      <c r="C12" s="686" t="str">
        <f>VLOOKUP(L12,Reporte!$N$5:$BN$133,5,FALSE)</f>
        <v xml:space="preserve"> Total productos del Modelo de Gestión documental y administración de archivos requeridos en los 3 componentes programados</v>
      </c>
      <c r="D12" s="673"/>
      <c r="E12" s="673"/>
      <c r="F12" s="682"/>
      <c r="G12" s="682"/>
      <c r="H12" s="682"/>
      <c r="I12" s="682"/>
      <c r="J12" s="687" t="str">
        <f>VLOOKUP(L12,Reporte!$N$5:$BN$133,7,FALSE)</f>
        <v>Eficacia</v>
      </c>
      <c r="K12" s="687"/>
      <c r="L12" s="688" t="s">
        <v>1962</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Secretaria General- Dirección Administrativa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F7F9-B803-46DF-8F6F-84589B7D145A}">
  <sheetPr codeName="Hoja11"/>
  <dimension ref="A1:I82"/>
  <sheetViews>
    <sheetView zoomScaleNormal="100" workbookViewId="0">
      <pane ySplit="9" topLeftCell="A10" activePane="bottomLeft" state="frozen"/>
      <selection activeCell="D16" sqref="D16"/>
      <selection pane="bottomLeft"/>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32" t="s">
        <v>192</v>
      </c>
      <c r="D7" s="632"/>
      <c r="E7" s="42"/>
      <c r="F7" s="36"/>
      <c r="G7" s="36"/>
    </row>
    <row r="8" spans="1:7" ht="20.25" customHeight="1">
      <c r="A8" s="36"/>
      <c r="B8" s="41"/>
      <c r="C8" s="632"/>
      <c r="D8" s="632"/>
      <c r="E8" s="42"/>
      <c r="F8" s="36"/>
      <c r="G8" s="36"/>
    </row>
    <row r="9" spans="1:7">
      <c r="A9" s="36"/>
      <c r="B9" s="41"/>
      <c r="C9" s="51"/>
      <c r="D9" s="36"/>
      <c r="E9" s="42"/>
      <c r="F9" s="36"/>
      <c r="G9" s="36"/>
    </row>
    <row r="10" spans="1:7" ht="42.75">
      <c r="A10" s="36"/>
      <c r="B10" s="41"/>
      <c r="C10" s="56" t="s">
        <v>1865</v>
      </c>
      <c r="D10" s="60" t="s">
        <v>1866</v>
      </c>
      <c r="E10" s="42"/>
      <c r="F10" s="36"/>
      <c r="G10" s="36"/>
    </row>
    <row r="11" spans="1:7">
      <c r="A11" s="36"/>
      <c r="B11" s="41"/>
      <c r="C11" s="56" t="s">
        <v>1868</v>
      </c>
      <c r="D11" s="60" t="s">
        <v>1869</v>
      </c>
      <c r="E11" s="42"/>
      <c r="F11" s="36"/>
      <c r="G11" s="36"/>
    </row>
    <row r="12" spans="1:7" ht="28.5">
      <c r="A12" s="36"/>
      <c r="B12" s="41"/>
      <c r="C12" s="56" t="s">
        <v>1871</v>
      </c>
      <c r="D12" s="60" t="s">
        <v>1872</v>
      </c>
      <c r="E12" s="42"/>
      <c r="F12" s="36"/>
      <c r="G12" s="36"/>
    </row>
    <row r="13" spans="1:7" ht="28.5">
      <c r="A13" s="36"/>
      <c r="B13" s="41"/>
      <c r="C13" s="56" t="s">
        <v>1874</v>
      </c>
      <c r="D13" s="60" t="s">
        <v>1875</v>
      </c>
      <c r="E13" s="42"/>
      <c r="F13" s="36"/>
      <c r="G13" s="36"/>
    </row>
    <row r="14" spans="1:7" ht="42.75">
      <c r="A14" s="36"/>
      <c r="B14" s="41"/>
      <c r="C14" s="56" t="s">
        <v>1877</v>
      </c>
      <c r="D14" s="60" t="s">
        <v>1878</v>
      </c>
      <c r="E14" s="42"/>
      <c r="F14" s="36"/>
      <c r="G14" s="36"/>
    </row>
    <row r="15" spans="1:7" ht="28.5">
      <c r="A15" s="36"/>
      <c r="B15" s="41"/>
      <c r="C15" s="56" t="s">
        <v>1880</v>
      </c>
      <c r="D15" s="60" t="s">
        <v>1881</v>
      </c>
      <c r="E15" s="42"/>
      <c r="F15" s="36"/>
      <c r="G15" s="36"/>
    </row>
    <row r="16" spans="1:7" ht="42.75">
      <c r="A16" s="36"/>
      <c r="B16" s="41"/>
      <c r="C16" s="56" t="s">
        <v>1883</v>
      </c>
      <c r="D16" s="60" t="s">
        <v>1884</v>
      </c>
      <c r="E16" s="42"/>
      <c r="F16" s="36"/>
      <c r="G16" s="36"/>
    </row>
    <row r="17" spans="1:7" ht="42.75">
      <c r="A17" s="36"/>
      <c r="B17" s="41"/>
      <c r="C17" s="56" t="s">
        <v>1886</v>
      </c>
      <c r="D17" s="60" t="s">
        <v>1887</v>
      </c>
      <c r="E17" s="42"/>
      <c r="F17" s="36"/>
      <c r="G17" s="36"/>
    </row>
    <row r="18" spans="1:7" ht="28.5">
      <c r="A18" s="36"/>
      <c r="B18" s="41"/>
      <c r="C18" s="56" t="s">
        <v>1889</v>
      </c>
      <c r="D18" s="60" t="s">
        <v>1890</v>
      </c>
      <c r="E18" s="42"/>
      <c r="F18" s="36"/>
      <c r="G18" s="36"/>
    </row>
    <row r="19" spans="1:7" ht="28.5">
      <c r="A19" s="36"/>
      <c r="B19" s="41"/>
      <c r="C19" s="56" t="s">
        <v>1892</v>
      </c>
      <c r="D19" s="60" t="s">
        <v>1893</v>
      </c>
      <c r="E19" s="42"/>
      <c r="F19" s="36"/>
      <c r="G19" s="36"/>
    </row>
    <row r="20" spans="1:7" ht="28.5">
      <c r="A20" s="36"/>
      <c r="B20" s="41"/>
      <c r="C20" s="56" t="s">
        <v>1895</v>
      </c>
      <c r="D20" s="60" t="s">
        <v>1896</v>
      </c>
      <c r="E20" s="42"/>
      <c r="F20" s="36"/>
      <c r="G20" s="36"/>
    </row>
    <row r="21" spans="1:7" ht="28.5">
      <c r="A21" s="36"/>
      <c r="B21" s="41"/>
      <c r="C21" s="56" t="s">
        <v>1965</v>
      </c>
      <c r="D21" s="60" t="s">
        <v>1966</v>
      </c>
      <c r="E21" s="42"/>
      <c r="F21" s="36"/>
      <c r="G21" s="36"/>
    </row>
    <row r="22" spans="1:7" ht="28.5">
      <c r="A22" s="36"/>
      <c r="B22" s="41"/>
      <c r="C22" s="56" t="s">
        <v>1968</v>
      </c>
      <c r="D22" s="60" t="s">
        <v>1969</v>
      </c>
      <c r="E22" s="42"/>
      <c r="F22" s="36"/>
      <c r="G22" s="36"/>
    </row>
    <row r="23" spans="1:7" ht="28.5">
      <c r="A23" s="36"/>
      <c r="B23" s="41"/>
      <c r="C23" s="56" t="s">
        <v>1974</v>
      </c>
      <c r="D23" s="60" t="s">
        <v>1975</v>
      </c>
      <c r="E23" s="42"/>
      <c r="F23" s="36"/>
      <c r="G23" s="36"/>
    </row>
    <row r="24" spans="1:7" ht="28.5">
      <c r="A24" s="36"/>
      <c r="B24" s="41"/>
      <c r="C24" s="56" t="s">
        <v>1977</v>
      </c>
      <c r="D24" s="60" t="s">
        <v>1978</v>
      </c>
      <c r="E24" s="42"/>
      <c r="F24" s="36"/>
      <c r="G24" s="36"/>
    </row>
    <row r="25" spans="1:7" ht="28.5">
      <c r="A25" s="36"/>
      <c r="B25" s="41"/>
      <c r="C25" s="56" t="s">
        <v>1983</v>
      </c>
      <c r="D25" s="60" t="s">
        <v>1984</v>
      </c>
      <c r="E25" s="42"/>
      <c r="F25" s="36"/>
      <c r="G25" s="36"/>
    </row>
    <row r="26" spans="1:7" ht="25.5" customHeight="1" thickBot="1">
      <c r="A26" s="36"/>
      <c r="B26" s="43"/>
      <c r="C26" s="54"/>
      <c r="D26" s="44"/>
      <c r="E26" s="45"/>
      <c r="F26" s="36"/>
    </row>
    <row r="27" spans="1:7">
      <c r="A27" s="36"/>
      <c r="B27" s="36"/>
      <c r="C27" s="51"/>
      <c r="D27" s="36"/>
      <c r="E27" s="36"/>
      <c r="F27" s="36"/>
    </row>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sheetData>
  <mergeCells count="1">
    <mergeCell ref="C7:D8"/>
  </mergeCells>
  <hyperlinks>
    <hyperlink ref="C10" location="'E2-PA-001'!Área_de_impresión" display="E2-PA-001" xr:uid="{265C082F-24FD-4A89-964B-60DE038D0040}"/>
    <hyperlink ref="C11" location="'E5-PA-001'!Área_de_impresión" display="E5-PA-001" xr:uid="{0D3240F5-3E25-46A4-94A7-6A4AD27DF131}"/>
    <hyperlink ref="C12" location="'E5-PA-002'!Área_de_impresión" display="E5-PA-002" xr:uid="{D8D12D27-A2C5-49E8-AC57-7CB1BA69B871}"/>
    <hyperlink ref="C13" location="'E5-PA-003'!Área_de_impresión" display="E5-PA-003" xr:uid="{BD2FD3C1-BD35-492B-9CC6-4E2480F7A0F4}"/>
    <hyperlink ref="C14" location="'E5-PA-004'!Área_de_impresión" display="E5-PA-004" xr:uid="{082D522C-08D3-4A55-BD42-8412B3BB9112}"/>
    <hyperlink ref="C15" location="'E2-PA-002'!Área_de_impresión" display="E2-PA-002" xr:uid="{2C713106-332E-4023-80E3-537D0000ADB7}"/>
    <hyperlink ref="C16" location="'E2-PA-003'!Área_de_impresión" display="E2-PA-003" xr:uid="{2D393EEB-501D-4704-92A0-672765364C76}"/>
    <hyperlink ref="C20" location="'E4-PA-003'!Área_de_impresión" display="E4-PA-003" xr:uid="{FBD6F414-7974-4DCB-9487-0D93A876F30E}"/>
    <hyperlink ref="C21" location="'E4-PA-004'!Área_de_impresión" display="E4-PA-004" xr:uid="{8D1FF37F-1ABD-4046-95E2-8DEFF644489C}"/>
    <hyperlink ref="C22" location="'E4-PA-005'!Área_de_impresión" display="E4-PA-005" xr:uid="{4F4D5099-4C5F-4D5B-9337-93FBD762BBEF}"/>
    <hyperlink ref="C23" location="'E4-PA-006'!Área_de_impresión" display="E4-PA-006" xr:uid="{B5AB55DC-5D4E-4768-B816-1AF48848347F}"/>
    <hyperlink ref="C24" location="'E4-PA-007'!Área_de_impresión" display="E4-PA-007" xr:uid="{AD5136E8-E54F-4BE0-85E6-DC282142F805}"/>
    <hyperlink ref="C25" location="'E4-PA-008'!Área_de_impresión" display="E4-PA-008" xr:uid="{6FD6EAA3-B260-4ADA-A8FE-F43E5D5D49E1}"/>
  </hyperlinks>
  <pageMargins left="0.7" right="0.7" top="0.75" bottom="0.75" header="0.3" footer="0.3"/>
  <pageSetup paperSize="9" scale="76" orientation="portrait" r:id="rId1"/>
  <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FAFF3-1449-414E-87AB-A56DC4BF2CF5}">
  <sheetPr codeName="Hoja119"/>
  <dimension ref="A1:Q67"/>
  <sheetViews>
    <sheetView view="pageBreakPreview" zoomScale="80" zoomScaleNormal="73" zoomScaleSheetLayoutView="80" zoomScalePageLayoutView="55" workbookViewId="0">
      <selection activeCell="R19" sqref="R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E4 Gestión de Tecnologías y la Información​​</v>
      </c>
      <c r="D5" s="669"/>
      <c r="E5" s="669"/>
      <c r="F5" s="669"/>
      <c r="G5" s="669"/>
      <c r="H5" s="669"/>
      <c r="I5" s="669"/>
      <c r="J5" s="669"/>
      <c r="K5" s="669"/>
      <c r="L5" s="669"/>
      <c r="M5" s="669"/>
      <c r="N5" s="669"/>
      <c r="O5" s="670"/>
      <c r="P5" s="101"/>
      <c r="Q5" s="102"/>
    </row>
    <row r="6" spans="1:17" ht="28.5" customHeight="1">
      <c r="A6" s="671" t="s">
        <v>8</v>
      </c>
      <c r="B6" s="672"/>
      <c r="C6" s="673" t="str">
        <f>VLOOKUP(L12,Reporte!$N$5:$BN$133,2,FALSE)</f>
        <v>Total de herramientas aplicables en la SNS (Escáneres, repositorios, etc.)</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planificación, implementación, operación y mejora continua de las tecnologías de la información, asegurando su alineación con los objetivos institucionales, la eficiencia operativa, la seguridad de la información y la prestación de servicios digitales confiables, oportunos y centrados en el usuario en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Evaluación de herramientas tecnológicas aplicables (Escáneres, Repositorios, etc.)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total de actividades ejecutadas del plan de trabajo</v>
      </c>
      <c r="D10" s="673"/>
      <c r="E10" s="673"/>
      <c r="F10" s="682" t="str">
        <f>VLOOKUP(L12,Reporte!$N$5:$BN$133,6,FALSE)</f>
        <v>Se mide el número de total de actividades ejecutadas del plan de trabajo sobre el total de actividades programadas dentro del plan de trabajo "Evaluación de herramientas tecnológicas aplicables*100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83.25" customHeight="1" thickBot="1">
      <c r="A12" s="679"/>
      <c r="B12" s="650"/>
      <c r="C12" s="686" t="str">
        <f>VLOOKUP(L12,Reporte!$N$5:$BN$133,5,FALSE)</f>
        <v>total de actividades programadas dentro del plan de trabajo "Evaluación de herramientas tecnológicas aplicables*100</v>
      </c>
      <c r="D12" s="673"/>
      <c r="E12" s="673"/>
      <c r="F12" s="682"/>
      <c r="G12" s="682"/>
      <c r="H12" s="682"/>
      <c r="I12" s="682"/>
      <c r="J12" s="687" t="str">
        <f>VLOOKUP(L12,Reporte!$N$5:$BN$133,7,FALSE)</f>
        <v>Eficacia</v>
      </c>
      <c r="K12" s="687"/>
      <c r="L12" s="688" t="s">
        <v>1965</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de Innovación y Desarrollo - Subdirección de Tecnologías de la Información</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55852-A2BA-47E2-9F62-849E5562BC01}">
  <sheetPr codeName="Hoja120"/>
  <dimension ref="A1:Q67"/>
  <sheetViews>
    <sheetView view="pageBreakPreview" zoomScale="80" zoomScaleNormal="73" zoomScaleSheetLayoutView="80" zoomScalePageLayoutView="55" workbookViewId="0">
      <selection activeCell="S16" sqref="S16"/>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E4 Gestión de Tecnologías y la Información​​</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avance en la elaboración de la propuesta de arquitectura tecnológica</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planificación, implementación, operación y mejora continua de las tecnologías de la información, asegurando su alineación con los objetivos institucionales, la eficiencia operativa, la seguridad de la información y la prestación de servicios digitales confiables, oportunos y centrados en el usuario en la Superintendencia Nacional de Salud.</v>
      </c>
      <c r="D7" s="673"/>
      <c r="E7" s="673"/>
      <c r="F7" s="673"/>
      <c r="G7" s="673"/>
      <c r="H7" s="673"/>
      <c r="I7" s="673"/>
      <c r="J7" s="673"/>
      <c r="K7" s="673"/>
      <c r="L7" s="673"/>
      <c r="M7" s="673"/>
      <c r="N7" s="673"/>
      <c r="O7" s="674"/>
      <c r="P7" s="99"/>
    </row>
    <row r="8" spans="1:17" ht="94.5" customHeight="1">
      <c r="A8" s="675" t="s">
        <v>464</v>
      </c>
      <c r="B8" s="656"/>
      <c r="C8" s="673" t="str">
        <f>VLOOKUP(L12,Reporte!$A$5:$N$133,13,FALSE)</f>
        <v>Elaboración de propuesta de arquitectura tecnológica (Data Lake, ETL, etc.) 
Diagnóstico de necesidades y revisión tecnológica: 25%
Diseño conceptual de arquitectura: 30%
Validación técnica y ajustes: 20%
Documentación final de la propuesta: 15%
Socialización con equipos responsables: 10%</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5.25" customHeight="1">
      <c r="A10" s="677"/>
      <c r="B10" s="678"/>
      <c r="C10" s="673" t="str">
        <f>VLOOKUP(L12,Reporte!$N$5:$BN$133,4,FALSE)</f>
        <v xml:space="preserve">total de actividades ejecutadas del plan de trabajo </v>
      </c>
      <c r="D10" s="673"/>
      <c r="E10" s="673"/>
      <c r="F10" s="682" t="str">
        <f>VLOOKUP(L12,Reporte!$N$5:$BN$133,6,FALSE)</f>
        <v>Se mide el número de total de actividades ejecutadas del plan de trabajo  sobre el  total de actividades programadas dentro del plan de trabajo "Arquitectura tecnológica*100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60.75" customHeight="1" thickBot="1">
      <c r="A12" s="679"/>
      <c r="B12" s="650"/>
      <c r="C12" s="686" t="str">
        <f>VLOOKUP(L12,Reporte!$N$5:$BN$133,5,FALSE)</f>
        <v xml:space="preserve"> total de actividades programadas dentro del plan de trabajo "Arquitectura tecnológica*100</v>
      </c>
      <c r="D12" s="673"/>
      <c r="E12" s="673"/>
      <c r="F12" s="682"/>
      <c r="G12" s="682"/>
      <c r="H12" s="682"/>
      <c r="I12" s="682"/>
      <c r="J12" s="687" t="str">
        <f>VLOOKUP(L12,Reporte!$N$5:$BN$133,7,FALSE)</f>
        <v>Eficacia</v>
      </c>
      <c r="K12" s="687"/>
      <c r="L12" s="688" t="s">
        <v>1968</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de Innovación y Desarrollo - Subdirección de Tecnologías de la Información</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78"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77DD-BDFA-4D18-875B-52AEB69FBB92}">
  <sheetPr codeName="Hoja121"/>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avance en la validación de funcionalidades</v>
      </c>
      <c r="D6" s="673"/>
      <c r="E6" s="673"/>
      <c r="F6" s="673"/>
      <c r="G6" s="673"/>
      <c r="H6" s="673"/>
      <c r="I6" s="673"/>
      <c r="J6" s="673"/>
      <c r="K6" s="673"/>
      <c r="L6" s="673"/>
      <c r="M6" s="673"/>
      <c r="N6" s="673"/>
      <c r="O6" s="674"/>
      <c r="P6" s="99"/>
    </row>
    <row r="7" spans="1:17" ht="67.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31.5" customHeight="1">
      <c r="A8" s="675" t="s">
        <v>464</v>
      </c>
      <c r="B8" s="656"/>
      <c r="C8" s="673" t="str">
        <f>VLOOKUP(L12,Reporte!$A$5:$N$133,13,FALSE)</f>
        <v>Validación con usuarios clave sobre funcionalidades requeridas (requerimientos DPU, desarrollos pendientes SuperArgo como lo de género)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total de actividades ejecutadas del plan de trabajo </v>
      </c>
      <c r="D10" s="673"/>
      <c r="E10" s="673"/>
      <c r="F10" s="682" t="str">
        <f>VLOOKUP(L12,Reporte!$N$5:$BN$133,6,FALSE)</f>
        <v>Se mide el número de total de actividades ejecutadas del plan de trabajo  sobre el  total de actividades programadas en el trimestre dentro del plan de trabajo validación de usuarios clave*100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4.25" customHeight="1" thickBot="1">
      <c r="A12" s="679"/>
      <c r="B12" s="650"/>
      <c r="C12" s="686" t="str">
        <f>VLOOKUP(L12,Reporte!$N$5:$BN$133,5,FALSE)</f>
        <v xml:space="preserve"> total de actividades programadas en el trimestre dentro del plan de trabajo validación de usuarios clave*100</v>
      </c>
      <c r="D12" s="673"/>
      <c r="E12" s="673"/>
      <c r="F12" s="682"/>
      <c r="G12" s="682"/>
      <c r="H12" s="682"/>
      <c r="I12" s="682"/>
      <c r="J12" s="687" t="str">
        <f>VLOOKUP(L12,Reporte!$N$5:$BN$133,7,FALSE)</f>
        <v>Eficacia</v>
      </c>
      <c r="K12" s="687"/>
      <c r="L12" s="688" t="s">
        <v>1971</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Secretaria General- Dirección Administrativa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AF341-171B-4423-B2EC-C9185F1B54E9}">
  <sheetPr codeName="Hoja122"/>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hidden="1" thickBot="1">
      <c r="A5" s="666" t="s">
        <v>0</v>
      </c>
      <c r="B5" s="667"/>
      <c r="C5" s="668" t="str">
        <f>VLOOKUP(L12,Reporte!$A$5:$M$133,9,FALSE)</f>
        <v>E4 Gestión de Tecnologías y la Información​​</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avance en el diseño de la estrategia de interoperabilidad</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planificación, implementación, operación y mejora continua de las tecnologías de la información, asegurando su alineación con los objetivos institucionales, la eficiencia operativa, la seguridad de la información y la prestación de servicios digitales confiables, oportunos y centrados en el usuario en la Superintendencia Nacional de Salud.</v>
      </c>
      <c r="D7" s="673"/>
      <c r="E7" s="673"/>
      <c r="F7" s="673"/>
      <c r="G7" s="673"/>
      <c r="H7" s="673"/>
      <c r="I7" s="673"/>
      <c r="J7" s="673"/>
      <c r="K7" s="673"/>
      <c r="L7" s="673"/>
      <c r="M7" s="673"/>
      <c r="N7" s="673"/>
      <c r="O7" s="674"/>
      <c r="P7" s="99"/>
    </row>
    <row r="8" spans="1:17" ht="23.25" customHeight="1">
      <c r="A8" s="675" t="s">
        <v>464</v>
      </c>
      <c r="B8" s="656"/>
      <c r="C8" s="673" t="str">
        <f>VLOOKUP(L12,Reporte!$A$5:$N$133,13,FALSE)</f>
        <v>Diseño de estrategia de interoperabilidad con sistemas institucionales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total de actividades ejecutadas del plan de trabajo </v>
      </c>
      <c r="D10" s="673"/>
      <c r="E10" s="673"/>
      <c r="F10" s="682" t="str">
        <f>VLOOKUP(L12,Reporte!$N$5:$BN$133,6,FALSE)</f>
        <v>Se mide el número de total de actividades ejecutadas del plan de trabajo  sobre el  total de actividades programadas para el diseño de la estrategia de interoperabilidad*100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3.5" customHeight="1" thickBot="1">
      <c r="A12" s="679"/>
      <c r="B12" s="650"/>
      <c r="C12" s="686" t="str">
        <f>VLOOKUP(L12,Reporte!$N$5:$BN$133,5,FALSE)</f>
        <v xml:space="preserve"> total de actividades programadas para el diseño de la estrategia de interoperabilidad*100</v>
      </c>
      <c r="D12" s="673"/>
      <c r="E12" s="673"/>
      <c r="F12" s="682"/>
      <c r="G12" s="682"/>
      <c r="H12" s="682"/>
      <c r="I12" s="682"/>
      <c r="J12" s="687" t="str">
        <f>VLOOKUP(L12,Reporte!$N$5:$BN$133,7,FALSE)</f>
        <v>Eficacia</v>
      </c>
      <c r="K12" s="687"/>
      <c r="L12" s="688" t="s">
        <v>1974</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de Innovación y Desarrollo - Subdirección de Tecnologías de la Información</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81"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258.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24C1-A08E-4D10-A8A3-EFB848009D7E}">
  <sheetPr codeName="Hoja123"/>
  <dimension ref="A1:Q67"/>
  <sheetViews>
    <sheetView view="pageBreakPreview" zoomScale="80" zoomScaleNormal="73" zoomScaleSheetLayoutView="80" zoomScalePageLayoutView="55" workbookViewId="0">
      <selection activeCell="Q14" sqref="Q1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E4 Gestión de Tecnologías y la Información​​</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avance en la socialización de avances tecnológicos con áreas estratégicas</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planificación, implementación, operación y mejora continua de las tecnologías de la información, asegurando su alineación con los objetivos institucionales, la eficiencia operativa, la seguridad de la información y la prestación de servicios digitales confiables, oportunos y centrados en el usuario en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Socialización de avances tecnológicos con áreas estratégicas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1.5" customHeight="1">
      <c r="A10" s="677"/>
      <c r="B10" s="678"/>
      <c r="C10" s="673" t="str">
        <f>VLOOKUP(L12,Reporte!$N$5:$BN$133,4,FALSE)</f>
        <v xml:space="preserve">total de actividades realizadas </v>
      </c>
      <c r="D10" s="673"/>
      <c r="E10" s="673"/>
      <c r="F10" s="682" t="str">
        <f>VLOOKUP(L12,Reporte!$N$5:$BN$133,6,FALSE)</f>
        <v>Se mide el número de total de actividades realizadas  sobre el  total de actividades para realizar la socialización de avances tecnológicos programadas para el diseño de la estrategia de interoperabilidad*100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86.25" customHeight="1" thickBot="1">
      <c r="A12" s="679"/>
      <c r="B12" s="650"/>
      <c r="C12" s="686" t="str">
        <f>VLOOKUP(L12,Reporte!$N$5:$BN$133,5,FALSE)</f>
        <v xml:space="preserve"> total de actividades para realizar la socialización de avances tecnológicos programadas para el diseño de la estrategia de interoperabilidad*100</v>
      </c>
      <c r="D12" s="673"/>
      <c r="E12" s="673"/>
      <c r="F12" s="682"/>
      <c r="G12" s="682"/>
      <c r="H12" s="682"/>
      <c r="I12" s="682"/>
      <c r="J12" s="687" t="str">
        <f>VLOOKUP(L12,Reporte!$N$5:$BN$133,7,FALSE)</f>
        <v>Eficacia</v>
      </c>
      <c r="K12" s="687"/>
      <c r="L12" s="688" t="s">
        <v>1977</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de Innovación y Desarrollo - Subdirección de Tecnologías de la Información</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61.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6557-A905-45C6-9CF3-33781A06E547}">
  <sheetPr codeName="Hoja124"/>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Elaborar e implementar, de acuerdo con el cronograma de trabajo, el plan de
preservación digital a largo plazo</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15.75">
      <c r="A8" s="675" t="s">
        <v>464</v>
      </c>
      <c r="B8" s="656"/>
      <c r="C8" s="673" t="str">
        <f>VLOOKUP(L12,Reporte!$A$5:$N$133,13,FALSE)</f>
        <v>Elaborar e implementar de acuerdo con el cronograma de trabajo, el plan de preservación digital a largo plazo.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0.5" customHeight="1">
      <c r="A10" s="677"/>
      <c r="B10" s="678"/>
      <c r="C10" s="673" t="str">
        <f>VLOOKUP(L12,Reporte!$N$5:$BN$133,4,FALSE)</f>
        <v xml:space="preserve">total de actividades ejecutadas en el plan de preservación digital a largo plazo </v>
      </c>
      <c r="D10" s="673"/>
      <c r="E10" s="673"/>
      <c r="F10" s="682" t="str">
        <f>VLOOKUP(L12,Reporte!$N$5:$BN$133,6,FALSE)</f>
        <v>Se mide el número de total de actividades ejecutadas en el plan de preservación digital a largo plazo  sobre el  total de actividades programadas en el plan de preservación digital a largo plazo*100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8.5" customHeight="1" thickBot="1">
      <c r="A12" s="679"/>
      <c r="B12" s="650"/>
      <c r="C12" s="686" t="str">
        <f>VLOOKUP(L12,Reporte!$N$5:$BN$133,5,FALSE)</f>
        <v xml:space="preserve"> total de actividades programadas en el plan de preservación digital a largo plazo*100</v>
      </c>
      <c r="D12" s="673"/>
      <c r="E12" s="673"/>
      <c r="F12" s="682"/>
      <c r="G12" s="682"/>
      <c r="H12" s="682"/>
      <c r="I12" s="682"/>
      <c r="J12" s="687" t="str">
        <f>VLOOKUP(L12,Reporte!$N$5:$BN$133,7,FALSE)</f>
        <v>Eficacia</v>
      </c>
      <c r="K12" s="687"/>
      <c r="L12" s="688" t="s">
        <v>1980</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Secretaria General- Dirección Administrativa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78.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89"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3E4D7-3E76-4561-A6BE-DDD5E4E07B89}">
  <sheetPr codeName="Hoja125"/>
  <dimension ref="A1:Q67"/>
  <sheetViews>
    <sheetView view="pageBreakPreview" zoomScale="80" zoomScaleNormal="73" zoomScaleSheetLayoutView="80" zoomScalePageLayoutView="55" workbookViewId="0">
      <selection activeCell="R19" sqref="R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E4 Gestión de Tecnologías y la Información​​</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avance en la definición de indicadores de seguimiento para transformación digital</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planificación, implementación, operación y mejora continua de las tecnologías de la información, asegurando su alineación con los objetivos institucionales, la eficiencia operativa, la seguridad de la información y la prestación de servicios digitales confiables, oportunos y centrados en el usuario en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Definición de indicadores de seguimiento para transformación digital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27.75" customHeight="1">
      <c r="A10" s="677"/>
      <c r="B10" s="678"/>
      <c r="C10" s="673" t="str">
        <f>VLOOKUP(L12,Reporte!$N$5:$BN$133,4,FALSE)</f>
        <v xml:space="preserve">total de actividades realizadas </v>
      </c>
      <c r="D10" s="673"/>
      <c r="E10" s="673"/>
      <c r="F10" s="682" t="str">
        <f>VLOOKUP(L12,Reporte!$N$5:$BN$133,6,FALSE)</f>
        <v>Se mide el número de total de actividades realizadas  sobre el  total de actividades programados dentro del plan de trabajo para definición de indicadores de seguimiento para transformación digital*100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5" customHeight="1" thickBot="1">
      <c r="A12" s="679"/>
      <c r="B12" s="650"/>
      <c r="C12" s="686" t="str">
        <f>VLOOKUP(L12,Reporte!$N$5:$BN$133,5,FALSE)</f>
        <v xml:space="preserve"> total de actividades programados dentro del plan de trabajo para definición de indicadores de seguimiento para transformación digital*100</v>
      </c>
      <c r="D12" s="673"/>
      <c r="E12" s="673"/>
      <c r="F12" s="682"/>
      <c r="G12" s="682"/>
      <c r="H12" s="682"/>
      <c r="I12" s="682"/>
      <c r="J12" s="687" t="str">
        <f>VLOOKUP(L12,Reporte!$N$5:$BN$133,7,FALSE)</f>
        <v>Eficacia</v>
      </c>
      <c r="K12" s="687"/>
      <c r="L12" s="688" t="s">
        <v>1983</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de Innovación y Desarrollo - Subdirección de Tecnologías de la Información</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84"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69"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82179-E404-4F18-90C0-5E9BBD20F6BF}">
  <sheetPr codeName="Hoja126"/>
  <dimension ref="A1:Q67"/>
  <sheetViews>
    <sheetView view="pageBreakPreview" zoomScale="80" zoomScaleNormal="73" zoomScaleSheetLayoutView="80" zoomScalePageLayoutView="55" workbookViewId="0">
      <selection activeCell="A8" sqref="A8:XFD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A3 Gestión Contractual​</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Actividades ejecutadas para el seguimiento al Plan Anual de Adquisiciones (PAA)</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compra pública de la Superintendencia Nacional de Salud, asegurando el cumplimiento de la ley, con el fin de garantizar los fines esenciales del Estado.</v>
      </c>
      <c r="D7" s="673"/>
      <c r="E7" s="673"/>
      <c r="F7" s="673"/>
      <c r="G7" s="673"/>
      <c r="H7" s="673"/>
      <c r="I7" s="673"/>
      <c r="J7" s="673"/>
      <c r="K7" s="673"/>
      <c r="L7" s="673"/>
      <c r="M7" s="673"/>
      <c r="N7" s="673"/>
      <c r="O7" s="674"/>
      <c r="P7" s="99"/>
    </row>
    <row r="8" spans="1:17" ht="15.75">
      <c r="A8" s="675" t="s">
        <v>464</v>
      </c>
      <c r="B8" s="656"/>
      <c r="C8" s="673" t="str">
        <f>VLOOKUP(L12,Reporte!$A$5:$N$133,13,FALSE)</f>
        <v xml:space="preserve">Seguimiento al Plan Anual de Adquisiciones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actividades ejecutadas para el seguimiento al Plan Anual de Adquisiciones PAA</v>
      </c>
      <c r="D10" s="673"/>
      <c r="E10" s="673"/>
      <c r="F10" s="682" t="str">
        <f>VLOOKUP(L12,Reporte!$N$5:$BN$133,6,FALSE)</f>
        <v>Se mide el número de Número actividades ejecutadas para el seguimiento al Plan Anual de Adquisiciones PAA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1.5" customHeight="1" thickBot="1">
      <c r="A12" s="679"/>
      <c r="B12" s="650"/>
      <c r="C12" s="686">
        <f>VLOOKUP(L12,Reporte!$N$5:$BN$133,5,FALSE)</f>
        <v>0</v>
      </c>
      <c r="D12" s="673"/>
      <c r="E12" s="673"/>
      <c r="F12" s="682"/>
      <c r="G12" s="682"/>
      <c r="H12" s="682"/>
      <c r="I12" s="682"/>
      <c r="J12" s="687" t="str">
        <f>VLOOKUP(L12,Reporte!$N$5:$BN$133,7,FALSE)</f>
        <v>Eficacia</v>
      </c>
      <c r="K12" s="687"/>
      <c r="L12" s="688" t="s">
        <v>1986</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16</v>
      </c>
      <c r="D15" s="779"/>
      <c r="E15" s="780"/>
      <c r="F15" s="715" t="str">
        <f>VLOOKUP(L12,Reporte!$N$5:$BN$133,9,FALSE)</f>
        <v>Trimestral</v>
      </c>
      <c r="G15" s="716"/>
      <c r="H15" s="683" t="s">
        <v>37</v>
      </c>
      <c r="I15" s="683"/>
      <c r="J15" s="721" t="s">
        <v>465</v>
      </c>
      <c r="K15" s="722"/>
      <c r="L15" s="723"/>
      <c r="M15" s="657" t="str">
        <f>VLOOKUP(L12,Reporte!$N$5:$BN$133,28,FALSE)</f>
        <v>Secretaria General- Dirección de Contratación</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16</v>
      </c>
      <c r="D26" s="131">
        <f>+C26*0.98</f>
        <v>15.68</v>
      </c>
      <c r="E26" s="118"/>
      <c r="F26" s="118"/>
      <c r="G26" s="730"/>
      <c r="H26" s="730"/>
      <c r="I26" s="741"/>
      <c r="J26" s="741"/>
      <c r="K26" s="741"/>
      <c r="L26" s="730"/>
      <c r="M26" s="730"/>
      <c r="N26" s="730"/>
      <c r="O26" s="743"/>
      <c r="P26" s="119"/>
      <c r="Q26" s="120"/>
    </row>
    <row r="27" spans="1:17" s="98" customFormat="1" ht="15">
      <c r="A27" s="116" t="s">
        <v>95</v>
      </c>
      <c r="B27" s="131">
        <f>+D22</f>
        <v>0</v>
      </c>
      <c r="C27" s="131">
        <f>+C26</f>
        <v>16</v>
      </c>
      <c r="D27" s="131">
        <f>+D26</f>
        <v>15.68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16</v>
      </c>
      <c r="D28" s="131">
        <f t="shared" si="0"/>
        <v>15.68</v>
      </c>
      <c r="E28" s="118"/>
      <c r="F28" s="118"/>
      <c r="G28" s="730"/>
      <c r="H28" s="730"/>
      <c r="I28" s="730"/>
      <c r="J28" s="730"/>
      <c r="K28" s="118"/>
      <c r="L28" s="730"/>
      <c r="M28" s="730"/>
      <c r="N28" s="730"/>
      <c r="O28" s="743"/>
      <c r="P28" s="119"/>
      <c r="Q28" s="120"/>
    </row>
    <row r="29" spans="1:17" s="98" customFormat="1" ht="15">
      <c r="A29" s="116" t="s">
        <v>97</v>
      </c>
      <c r="B29" s="131">
        <f>+F22</f>
        <v>0</v>
      </c>
      <c r="C29" s="131">
        <f t="shared" si="0"/>
        <v>16</v>
      </c>
      <c r="D29" s="131">
        <f t="shared" si="0"/>
        <v>15.68</v>
      </c>
      <c r="E29" s="118"/>
      <c r="F29" s="118"/>
      <c r="G29" s="730"/>
      <c r="H29" s="730"/>
      <c r="I29" s="730"/>
      <c r="J29" s="730"/>
      <c r="K29" s="118"/>
      <c r="L29" s="730"/>
      <c r="M29" s="730"/>
      <c r="N29" s="730"/>
      <c r="O29" s="743"/>
      <c r="P29" s="119"/>
      <c r="Q29" s="120"/>
    </row>
    <row r="30" spans="1:17" s="98" customFormat="1" ht="15">
      <c r="A30" s="116" t="s">
        <v>98</v>
      </c>
      <c r="B30" s="131">
        <f>+G22</f>
        <v>0</v>
      </c>
      <c r="C30" s="131">
        <f t="shared" si="0"/>
        <v>16</v>
      </c>
      <c r="D30" s="131">
        <f t="shared" si="0"/>
        <v>15.68</v>
      </c>
      <c r="E30" s="118"/>
      <c r="F30" s="118"/>
      <c r="G30" s="730"/>
      <c r="H30" s="730"/>
      <c r="I30" s="730"/>
      <c r="J30" s="730"/>
      <c r="K30" s="118"/>
      <c r="L30" s="730"/>
      <c r="M30" s="730"/>
      <c r="N30" s="730"/>
      <c r="O30" s="743"/>
      <c r="P30" s="119"/>
      <c r="Q30" s="120"/>
    </row>
    <row r="31" spans="1:17" s="98" customFormat="1" ht="15">
      <c r="A31" s="116" t="s">
        <v>99</v>
      </c>
      <c r="B31" s="131">
        <f>+H22</f>
        <v>0</v>
      </c>
      <c r="C31" s="131">
        <f t="shared" si="0"/>
        <v>16</v>
      </c>
      <c r="D31" s="131">
        <f t="shared" si="0"/>
        <v>15.68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16</v>
      </c>
      <c r="D32" s="131">
        <f t="shared" si="0"/>
        <v>15.68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16</v>
      </c>
      <c r="D33" s="131">
        <f t="shared" si="0"/>
        <v>15.68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16</v>
      </c>
      <c r="D34" s="131">
        <f t="shared" si="0"/>
        <v>15.68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16</v>
      </c>
      <c r="D35" s="131">
        <f t="shared" si="0"/>
        <v>15.68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16</v>
      </c>
      <c r="D36" s="131">
        <f t="shared" si="0"/>
        <v>15.68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16</v>
      </c>
      <c r="D37" s="131">
        <f t="shared" si="0"/>
        <v>15.68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16</v>
      </c>
      <c r="D38" s="133">
        <f>+D37</f>
        <v>15.68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60"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64.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F6E8-31E9-4AF0-A294-D34B917CEE2B}">
  <sheetPr codeName="Hoja127"/>
  <dimension ref="A1:Q67"/>
  <sheetViews>
    <sheetView view="pageBreakPreview" zoomScale="80" zoomScaleNormal="73" zoomScaleSheetLayoutView="80" zoomScalePageLayoutView="55" workbookViewId="0">
      <selection activeCell="R19" sqref="R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A3 Gestión Contractual​</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Contratos suscritos en término de acuerdo con el Manual de Contratación</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compra pública de la Superintendencia Nacional de Salud, asegurando el cumplimiento de la ley, con el fin de garantizar los fines esenciales del Estado.</v>
      </c>
      <c r="D7" s="673"/>
      <c r="E7" s="673"/>
      <c r="F7" s="673"/>
      <c r="G7" s="673"/>
      <c r="H7" s="673"/>
      <c r="I7" s="673"/>
      <c r="J7" s="673"/>
      <c r="K7" s="673"/>
      <c r="L7" s="673"/>
      <c r="M7" s="673"/>
      <c r="N7" s="673"/>
      <c r="O7" s="674"/>
      <c r="P7" s="99"/>
    </row>
    <row r="8" spans="1:17" ht="15.75">
      <c r="A8" s="675" t="s">
        <v>464</v>
      </c>
      <c r="B8" s="656"/>
      <c r="C8" s="673" t="str">
        <f>VLOOKUP(L12,Reporte!$A$5:$N$133,13,FALSE)</f>
        <v>Monitorear el cumplimiento de los términos por modalidad de contratación establecidos en el Manual de Contratación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4.5" customHeight="1">
      <c r="A10" s="677"/>
      <c r="B10" s="678"/>
      <c r="C10" s="673" t="str">
        <f>VLOOKUP(L12,Reporte!$N$5:$BN$133,4,FALSE)</f>
        <v xml:space="preserve">Número de contratos tramitados dentro del término estándar establecido según la modalidad de contratos </v>
      </c>
      <c r="D10" s="673"/>
      <c r="E10" s="673"/>
      <c r="F10" s="682" t="str">
        <f>VLOOKUP(L12,Reporte!$N$5:$BN$133,6,FALSE)</f>
        <v>Se mide el número de contratos tramitados dentro del término estándar establecido según la modalidad de contratos  sobre el  Número de radicados recibidos por la Dirección de Contratación con el cumplimiento de requisitos para publicación en plataformas de contratación, en el trimestre*100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90.75" customHeight="1" thickBot="1">
      <c r="A12" s="679"/>
      <c r="B12" s="650"/>
      <c r="C12" s="686" t="str">
        <f>VLOOKUP(L12,Reporte!$N$5:$BN$133,5,FALSE)</f>
        <v xml:space="preserve"> Número de radicados recibidos por la Dirección de Contratación con el cumplimiento de requisitos para publicación en plataformas de contratación, en el trimestre*100</v>
      </c>
      <c r="D12" s="673"/>
      <c r="E12" s="673"/>
      <c r="F12" s="682"/>
      <c r="G12" s="682"/>
      <c r="H12" s="682"/>
      <c r="I12" s="682"/>
      <c r="J12" s="687" t="str">
        <f>VLOOKUP(L12,Reporte!$N$5:$BN$133,7,FALSE)</f>
        <v>Eficacia</v>
      </c>
      <c r="K12" s="687"/>
      <c r="L12" s="688" t="s">
        <v>1989</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99">
        <f>VLOOKUP(L12,Reporte!$N$5:$BN$133,11,FALSE)</f>
        <v>1</v>
      </c>
      <c r="D15" s="800"/>
      <c r="E15" s="801"/>
      <c r="F15" s="715" t="str">
        <f>VLOOKUP(L12,Reporte!$N$5:$BN$133,9,FALSE)</f>
        <v>Trimestral</v>
      </c>
      <c r="G15" s="716"/>
      <c r="H15" s="683" t="s">
        <v>37</v>
      </c>
      <c r="I15" s="683"/>
      <c r="J15" s="721" t="s">
        <v>465</v>
      </c>
      <c r="K15" s="722"/>
      <c r="L15" s="723"/>
      <c r="M15" s="657" t="str">
        <f>VLOOKUP(L12,Reporte!$N$5:$BN$133,28,FALSE)</f>
        <v>Secretaria General- Dirección de Contratación</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54.7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60.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D6A2-5D69-45E9-9D9A-84499B8D327C}">
  <sheetPr codeName="Hoja128"/>
  <dimension ref="A1:Q67"/>
  <sheetViews>
    <sheetView view="pageBreakPreview" zoomScale="80" zoomScaleNormal="73" zoomScaleSheetLayoutView="80" zoomScalePageLayoutView="55" workbookViewId="0">
      <selection activeCell="R15" sqref="R15"/>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A1 Gestión y Administración del ​Talento Humano​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
Cumplimiento de las actividades establecida en el cronograma del PETH, relacionadas con la estrategia de Enfoque de Género, Diversidad e Inclusión</v>
      </c>
      <c r="D6" s="673"/>
      <c r="E6" s="673"/>
      <c r="F6" s="673"/>
      <c r="G6" s="673"/>
      <c r="H6" s="673"/>
      <c r="I6" s="673"/>
      <c r="J6" s="673"/>
      <c r="K6" s="673"/>
      <c r="L6" s="673"/>
      <c r="M6" s="673"/>
      <c r="N6" s="673"/>
      <c r="O6" s="674"/>
      <c r="P6" s="99"/>
    </row>
    <row r="7" spans="1:17" ht="58.5" customHeight="1">
      <c r="A7" s="671" t="s">
        <v>10</v>
      </c>
      <c r="B7" s="672"/>
      <c r="C7" s="673" t="str">
        <f>VLOOKUP(L12,Reporte!A5:M133,10,FALSE)</f>
        <v>Administrar, fortalecer y gestionar el desarrollo integral del talento humano al servicio de la Superintendencia Nacional de Salud con el fin de contribuir al cumplimiento efectivo de las funciones y objetivos institucionales.</v>
      </c>
      <c r="D7" s="673"/>
      <c r="E7" s="673"/>
      <c r="F7" s="673"/>
      <c r="G7" s="673"/>
      <c r="H7" s="673"/>
      <c r="I7" s="673"/>
      <c r="J7" s="673"/>
      <c r="K7" s="673"/>
      <c r="L7" s="673"/>
      <c r="M7" s="673"/>
      <c r="N7" s="673"/>
      <c r="O7" s="674"/>
      <c r="P7" s="99"/>
    </row>
    <row r="8" spans="1:17" ht="33" customHeight="1">
      <c r="A8" s="675" t="s">
        <v>464</v>
      </c>
      <c r="B8" s="656"/>
      <c r="C8" s="673" t="str">
        <f>VLOOKUP(L12,Reporte!$A$5:$N$133,13,FALSE)</f>
        <v>Planear, desarrollar y evaluar el talento humano a través de estrategias orientadas al fortalecimiento de las competencias, condiciones del ambiente de trabajo y de clima organizacional, que beneficiará a todos los servidores públicos de la entidad</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1.5" customHeight="1">
      <c r="A10" s="677"/>
      <c r="B10" s="678"/>
      <c r="C10" s="673" t="str">
        <f>VLOOKUP(L12,Reporte!$N$5:$BN$133,4,FALSE)</f>
        <v>Número de actividades ejecutadas</v>
      </c>
      <c r="D10" s="673"/>
      <c r="E10" s="673"/>
      <c r="F10" s="682" t="str">
        <f>VLOOKUP(L12,Reporte!$N$5:$BN$133,6,FALSE)</f>
        <v>Se mide el número de actividades ejecutadas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6.25" customHeight="1" thickBot="1">
      <c r="A12" s="679"/>
      <c r="B12" s="650"/>
      <c r="C12" s="686">
        <f>VLOOKUP(L12,Reporte!$N$5:$BN$133,5,FALSE)</f>
        <v>0</v>
      </c>
      <c r="D12" s="673"/>
      <c r="E12" s="673"/>
      <c r="F12" s="682"/>
      <c r="G12" s="682"/>
      <c r="H12" s="682"/>
      <c r="I12" s="682"/>
      <c r="J12" s="687" t="str">
        <f>VLOOKUP(L12,Reporte!$N$5:$BN$133,7,FALSE)</f>
        <v>Eficacia</v>
      </c>
      <c r="K12" s="687"/>
      <c r="L12" s="688" t="s">
        <v>1992</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6</v>
      </c>
      <c r="D15" s="779"/>
      <c r="E15" s="780"/>
      <c r="F15" s="715" t="str">
        <f>VLOOKUP(L12,Reporte!$N$5:$BN$133,9,FALSE)</f>
        <v>Trimestral</v>
      </c>
      <c r="G15" s="716"/>
      <c r="H15" s="683" t="s">
        <v>37</v>
      </c>
      <c r="I15" s="683"/>
      <c r="J15" s="721" t="s">
        <v>465</v>
      </c>
      <c r="K15" s="722"/>
      <c r="L15" s="723"/>
      <c r="M15" s="657" t="str">
        <f>VLOOKUP(L12,Reporte!$N$5:$BN$133,28,FALSE)</f>
        <v>Secretaria General- Dirección de Talento Humano</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MAX(C22:N22)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6</v>
      </c>
      <c r="D26" s="131">
        <f>+C26*0.98</f>
        <v>5.88</v>
      </c>
      <c r="E26" s="118"/>
      <c r="F26" s="118"/>
      <c r="G26" s="730"/>
      <c r="H26" s="730"/>
      <c r="I26" s="741"/>
      <c r="J26" s="741"/>
      <c r="K26" s="741"/>
      <c r="L26" s="730"/>
      <c r="M26" s="730"/>
      <c r="N26" s="730"/>
      <c r="O26" s="743"/>
      <c r="P26" s="119"/>
      <c r="Q26" s="120"/>
    </row>
    <row r="27" spans="1:17" s="98" customFormat="1" ht="15">
      <c r="A27" s="116" t="s">
        <v>95</v>
      </c>
      <c r="B27" s="131">
        <f>+D22</f>
        <v>0</v>
      </c>
      <c r="C27" s="131">
        <f>+C26</f>
        <v>6</v>
      </c>
      <c r="D27" s="131">
        <f>+D26</f>
        <v>5.88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6</v>
      </c>
      <c r="D28" s="131">
        <f t="shared" si="0"/>
        <v>5.88</v>
      </c>
      <c r="E28" s="118"/>
      <c r="F28" s="118"/>
      <c r="G28" s="730"/>
      <c r="H28" s="730"/>
      <c r="I28" s="730"/>
      <c r="J28" s="730"/>
      <c r="K28" s="118"/>
      <c r="L28" s="730"/>
      <c r="M28" s="730"/>
      <c r="N28" s="730"/>
      <c r="O28" s="743"/>
      <c r="P28" s="119"/>
      <c r="Q28" s="120"/>
    </row>
    <row r="29" spans="1:17" s="98" customFormat="1" ht="15">
      <c r="A29" s="116" t="s">
        <v>97</v>
      </c>
      <c r="B29" s="131">
        <f>+F22</f>
        <v>0</v>
      </c>
      <c r="C29" s="131">
        <f t="shared" si="0"/>
        <v>6</v>
      </c>
      <c r="D29" s="131">
        <f t="shared" si="0"/>
        <v>5.88</v>
      </c>
      <c r="E29" s="118"/>
      <c r="F29" s="118"/>
      <c r="G29" s="730"/>
      <c r="H29" s="730"/>
      <c r="I29" s="730"/>
      <c r="J29" s="730"/>
      <c r="K29" s="118"/>
      <c r="L29" s="730"/>
      <c r="M29" s="730"/>
      <c r="N29" s="730"/>
      <c r="O29" s="743"/>
      <c r="P29" s="119"/>
      <c r="Q29" s="120"/>
    </row>
    <row r="30" spans="1:17" s="98" customFormat="1" ht="15">
      <c r="A30" s="116" t="s">
        <v>98</v>
      </c>
      <c r="B30" s="131">
        <f>+G22</f>
        <v>0</v>
      </c>
      <c r="C30" s="131">
        <f t="shared" si="0"/>
        <v>6</v>
      </c>
      <c r="D30" s="131">
        <f t="shared" si="0"/>
        <v>5.88</v>
      </c>
      <c r="E30" s="118"/>
      <c r="F30" s="118"/>
      <c r="G30" s="730"/>
      <c r="H30" s="730"/>
      <c r="I30" s="730"/>
      <c r="J30" s="730"/>
      <c r="K30" s="118"/>
      <c r="L30" s="730"/>
      <c r="M30" s="730"/>
      <c r="N30" s="730"/>
      <c r="O30" s="743"/>
      <c r="P30" s="119"/>
      <c r="Q30" s="120"/>
    </row>
    <row r="31" spans="1:17" s="98" customFormat="1" ht="15">
      <c r="A31" s="116" t="s">
        <v>99</v>
      </c>
      <c r="B31" s="131">
        <f>+H22</f>
        <v>0</v>
      </c>
      <c r="C31" s="131">
        <f t="shared" si="0"/>
        <v>6</v>
      </c>
      <c r="D31" s="131">
        <f t="shared" si="0"/>
        <v>5.88</v>
      </c>
      <c r="E31" s="118"/>
      <c r="F31" s="118"/>
      <c r="G31" s="730"/>
      <c r="H31" s="730"/>
      <c r="I31" s="730"/>
      <c r="J31" s="730"/>
      <c r="K31" s="118"/>
      <c r="L31" s="730"/>
      <c r="M31" s="730"/>
      <c r="N31" s="730"/>
      <c r="O31" s="743"/>
      <c r="P31" s="119"/>
      <c r="Q31" s="120"/>
    </row>
    <row r="32" spans="1:17" s="98" customFormat="1" ht="15">
      <c r="A32" s="116" t="s">
        <v>100</v>
      </c>
      <c r="B32" s="131">
        <f>+I22</f>
        <v>0</v>
      </c>
      <c r="C32" s="131">
        <f t="shared" si="0"/>
        <v>6</v>
      </c>
      <c r="D32" s="131">
        <f t="shared" si="0"/>
        <v>5.88</v>
      </c>
      <c r="E32" s="118"/>
      <c r="F32" s="118"/>
      <c r="G32" s="730"/>
      <c r="H32" s="730"/>
      <c r="I32" s="730"/>
      <c r="J32" s="730"/>
      <c r="K32" s="118"/>
      <c r="L32" s="730"/>
      <c r="M32" s="730"/>
      <c r="N32" s="730"/>
      <c r="O32" s="743"/>
      <c r="P32" s="119"/>
      <c r="Q32" s="120"/>
    </row>
    <row r="33" spans="1:17" s="98" customFormat="1" ht="15">
      <c r="A33" s="116" t="s">
        <v>101</v>
      </c>
      <c r="B33" s="131">
        <f>+J22</f>
        <v>0</v>
      </c>
      <c r="C33" s="131">
        <f t="shared" si="0"/>
        <v>6</v>
      </c>
      <c r="D33" s="131">
        <f t="shared" si="0"/>
        <v>5.88</v>
      </c>
      <c r="E33" s="118"/>
      <c r="F33" s="118"/>
      <c r="G33" s="730"/>
      <c r="H33" s="730"/>
      <c r="I33" s="730"/>
      <c r="J33" s="730"/>
      <c r="K33" s="118"/>
      <c r="L33" s="730"/>
      <c r="M33" s="730"/>
      <c r="N33" s="730"/>
      <c r="O33" s="743"/>
      <c r="P33" s="119"/>
      <c r="Q33" s="120"/>
    </row>
    <row r="34" spans="1:17" s="98" customFormat="1" ht="15">
      <c r="A34" s="116" t="s">
        <v>102</v>
      </c>
      <c r="B34" s="131">
        <f>+K22</f>
        <v>0</v>
      </c>
      <c r="C34" s="131">
        <f t="shared" si="0"/>
        <v>6</v>
      </c>
      <c r="D34" s="131">
        <f t="shared" si="0"/>
        <v>5.88</v>
      </c>
      <c r="E34" s="118"/>
      <c r="F34" s="118"/>
      <c r="G34" s="730"/>
      <c r="H34" s="730"/>
      <c r="I34" s="730"/>
      <c r="J34" s="730"/>
      <c r="K34" s="118"/>
      <c r="L34" s="730"/>
      <c r="M34" s="730"/>
      <c r="N34" s="730"/>
      <c r="O34" s="743"/>
      <c r="P34" s="119"/>
      <c r="Q34" s="120"/>
    </row>
    <row r="35" spans="1:17" s="98" customFormat="1" ht="15">
      <c r="A35" s="116" t="s">
        <v>103</v>
      </c>
      <c r="B35" s="131">
        <f>+L22</f>
        <v>0</v>
      </c>
      <c r="C35" s="131">
        <f t="shared" si="0"/>
        <v>6</v>
      </c>
      <c r="D35" s="131">
        <f t="shared" si="0"/>
        <v>5.88</v>
      </c>
      <c r="E35" s="118"/>
      <c r="F35" s="118"/>
      <c r="G35" s="730"/>
      <c r="H35" s="730"/>
      <c r="I35" s="730"/>
      <c r="J35" s="730"/>
      <c r="K35" s="118"/>
      <c r="L35" s="730"/>
      <c r="M35" s="730"/>
      <c r="N35" s="730"/>
      <c r="O35" s="743"/>
      <c r="P35" s="119"/>
      <c r="Q35" s="120"/>
    </row>
    <row r="36" spans="1:17" s="98" customFormat="1" ht="15">
      <c r="A36" s="116" t="s">
        <v>104</v>
      </c>
      <c r="B36" s="131">
        <f>+M22</f>
        <v>0</v>
      </c>
      <c r="C36" s="131">
        <f t="shared" si="0"/>
        <v>6</v>
      </c>
      <c r="D36" s="131">
        <f t="shared" si="0"/>
        <v>5.88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6</v>
      </c>
      <c r="D37" s="131">
        <f t="shared" si="0"/>
        <v>5.88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6</v>
      </c>
      <c r="D38" s="133">
        <f>+D37</f>
        <v>5.88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66"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66"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93"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FD1A-2D25-4964-A16C-D0FE54180EB3}">
  <sheetPr codeName="Hoja15"/>
  <dimension ref="A1:I65"/>
  <sheetViews>
    <sheetView zoomScaleNormal="100" workbookViewId="0">
      <pane ySplit="9" topLeftCell="A14" activePane="bottomLeft" state="frozen"/>
      <selection activeCell="D16" sqref="D16"/>
      <selection pane="bottomLeft" activeCell="C20" sqref="C20"/>
    </sheetView>
  </sheetViews>
  <sheetFormatPr baseColWidth="10" defaultColWidth="0" defaultRowHeight="0"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ht="14.25">
      <c r="A1" s="36"/>
      <c r="B1" s="36"/>
      <c r="C1" s="51"/>
      <c r="D1" s="36"/>
      <c r="E1" s="36"/>
      <c r="F1" s="36"/>
      <c r="G1" s="36"/>
    </row>
    <row r="2" spans="1:7" ht="14.25">
      <c r="A2" s="36"/>
      <c r="B2" s="36"/>
      <c r="C2" s="51"/>
      <c r="D2" s="36"/>
      <c r="E2" s="36"/>
      <c r="F2" s="36"/>
      <c r="G2" s="36"/>
    </row>
    <row r="3" spans="1:7" ht="14.25">
      <c r="A3" s="36"/>
      <c r="B3" s="36"/>
      <c r="C3" s="51"/>
      <c r="D3" s="36"/>
      <c r="E3" s="36"/>
      <c r="F3" s="36"/>
      <c r="G3" s="36"/>
    </row>
    <row r="4" spans="1:7" ht="14.25">
      <c r="A4" s="36"/>
      <c r="B4" s="36"/>
      <c r="C4" s="51"/>
      <c r="D4" s="36"/>
      <c r="E4" s="36"/>
      <c r="F4" s="36"/>
      <c r="G4" s="36"/>
    </row>
    <row r="5" spans="1:7" ht="15" thickBot="1">
      <c r="A5" s="36"/>
      <c r="B5" s="36"/>
      <c r="C5" s="51"/>
      <c r="D5" s="36"/>
      <c r="E5" s="36"/>
      <c r="F5" s="36"/>
      <c r="G5" s="36"/>
    </row>
    <row r="6" spans="1:7" ht="14.25">
      <c r="A6" s="36"/>
      <c r="B6" s="38"/>
      <c r="C6" s="52"/>
      <c r="D6" s="39"/>
      <c r="E6" s="40"/>
      <c r="F6" s="36"/>
      <c r="G6" s="36"/>
    </row>
    <row r="7" spans="1:7" ht="14.25">
      <c r="A7" s="36"/>
      <c r="B7" s="41"/>
      <c r="C7" s="632" t="s">
        <v>222</v>
      </c>
      <c r="D7" s="632"/>
      <c r="E7" s="42"/>
      <c r="F7" s="36"/>
      <c r="G7" s="36"/>
    </row>
    <row r="8" spans="1:7" ht="20.25" customHeight="1">
      <c r="A8" s="36"/>
      <c r="B8" s="41"/>
      <c r="C8" s="632"/>
      <c r="D8" s="632"/>
      <c r="E8" s="42"/>
      <c r="F8" s="36"/>
      <c r="G8" s="36"/>
    </row>
    <row r="9" spans="1:7" ht="14.25">
      <c r="A9" s="36"/>
      <c r="B9" s="41"/>
      <c r="C9" s="51"/>
      <c r="D9" s="36"/>
      <c r="E9" s="42"/>
      <c r="F9" s="36"/>
      <c r="G9" s="36"/>
    </row>
    <row r="10" spans="1:7" ht="57">
      <c r="A10" s="36"/>
      <c r="B10" s="41"/>
      <c r="C10" s="56" t="s">
        <v>1838</v>
      </c>
      <c r="D10" s="60" t="s">
        <v>1839</v>
      </c>
      <c r="E10" s="42"/>
      <c r="F10" s="36"/>
      <c r="G10" s="36"/>
    </row>
    <row r="11" spans="1:7" ht="71.25">
      <c r="A11" s="36"/>
      <c r="B11" s="41"/>
      <c r="C11" s="56" t="s">
        <v>1841</v>
      </c>
      <c r="D11" s="60" t="s">
        <v>1842</v>
      </c>
      <c r="E11" s="42"/>
      <c r="F11" s="36"/>
      <c r="G11" s="36"/>
    </row>
    <row r="12" spans="1:7" ht="28.5">
      <c r="A12" s="36"/>
      <c r="B12" s="41"/>
      <c r="C12" s="56" t="s">
        <v>1843</v>
      </c>
      <c r="D12" s="60" t="s">
        <v>1844</v>
      </c>
      <c r="E12" s="42"/>
      <c r="F12" s="36"/>
      <c r="G12" s="36"/>
    </row>
    <row r="13" spans="1:7" ht="28.5">
      <c r="A13" s="36"/>
      <c r="B13" s="41"/>
      <c r="C13" s="56" t="s">
        <v>1846</v>
      </c>
      <c r="D13" s="60" t="s">
        <v>233</v>
      </c>
      <c r="E13" s="42"/>
      <c r="F13" s="36"/>
      <c r="G13" s="36"/>
    </row>
    <row r="14" spans="1:7" ht="42.75">
      <c r="A14" s="36"/>
      <c r="B14" s="41"/>
      <c r="C14" s="56" t="s">
        <v>1848</v>
      </c>
      <c r="D14" s="60" t="s">
        <v>435</v>
      </c>
      <c r="E14" s="42"/>
      <c r="F14" s="36"/>
      <c r="G14" s="36"/>
    </row>
    <row r="15" spans="1:7" ht="28.5">
      <c r="A15" s="36"/>
      <c r="B15" s="41"/>
      <c r="C15" s="56" t="s">
        <v>1850</v>
      </c>
      <c r="D15" s="60" t="s">
        <v>323</v>
      </c>
      <c r="E15" s="42"/>
      <c r="F15" s="36"/>
      <c r="G15" s="36"/>
    </row>
    <row r="16" spans="1:7" ht="28.5">
      <c r="A16" s="36"/>
      <c r="B16" s="41"/>
      <c r="C16" s="56" t="s">
        <v>1852</v>
      </c>
      <c r="D16" s="60" t="s">
        <v>326</v>
      </c>
      <c r="E16" s="42"/>
      <c r="F16" s="36"/>
      <c r="G16" s="36"/>
    </row>
    <row r="17" spans="1:7" ht="42.75">
      <c r="A17" s="36"/>
      <c r="B17" s="41"/>
      <c r="C17" s="56" t="s">
        <v>1854</v>
      </c>
      <c r="D17" s="60" t="s">
        <v>1855</v>
      </c>
      <c r="E17" s="42"/>
      <c r="F17" s="36"/>
      <c r="G17" s="36"/>
    </row>
    <row r="18" spans="1:7" ht="14.25">
      <c r="A18" s="36"/>
      <c r="B18" s="41"/>
      <c r="C18" s="56" t="s">
        <v>1857</v>
      </c>
      <c r="D18" s="60" t="s">
        <v>1858</v>
      </c>
      <c r="E18" s="42"/>
      <c r="F18" s="36"/>
      <c r="G18" s="36"/>
    </row>
    <row r="19" spans="1:7" ht="28.5">
      <c r="A19" s="36"/>
      <c r="B19" s="41"/>
      <c r="C19" s="56" t="s">
        <v>1860</v>
      </c>
      <c r="D19" s="60" t="s">
        <v>1195</v>
      </c>
      <c r="E19" s="42"/>
      <c r="F19" s="36"/>
      <c r="G19" s="36"/>
    </row>
    <row r="20" spans="1:7" ht="42.75">
      <c r="A20" s="36"/>
      <c r="B20" s="41"/>
      <c r="C20" s="56" t="s">
        <v>1862</v>
      </c>
      <c r="D20" s="60" t="s">
        <v>1863</v>
      </c>
      <c r="E20" s="42"/>
      <c r="F20" s="36"/>
      <c r="G20" s="36"/>
    </row>
    <row r="21" spans="1:7" ht="19.5" customHeight="1" thickBot="1">
      <c r="A21" s="36"/>
      <c r="B21" s="43"/>
      <c r="C21" s="54"/>
      <c r="D21" s="66"/>
      <c r="E21" s="45"/>
      <c r="F21" s="36"/>
    </row>
    <row r="22" spans="1:7" ht="14.25" customHeight="1">
      <c r="A22" s="36"/>
      <c r="B22" s="36"/>
      <c r="C22" s="51"/>
      <c r="E22" s="36"/>
      <c r="F22" s="36"/>
    </row>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sheetData>
  <mergeCells count="1">
    <mergeCell ref="C7:D8"/>
  </mergeCells>
  <hyperlinks>
    <hyperlink ref="C10" location="'M4-PA-009'!Área_de_impresión" display="M4-PA-009" xr:uid="{8603A2F6-EEF4-4409-B5E5-BF2E92A5B488}"/>
    <hyperlink ref="C19" location="'A5-PA-011'!Área_de_impresión" display="A5-PA-011" xr:uid="{FFA2EE02-0C24-4124-9A07-B706E3B75D1E}"/>
    <hyperlink ref="C20" location="DJ!A1" display="A5-PA-012" xr:uid="{35A5410E-91D4-4053-AC75-68EE9A8F741C}"/>
    <hyperlink ref="C11" location="'M4-PA-010'!Área_de_impresión" display="M4-PA-010" xr:uid="{8CF05E6B-239C-4784-B93A-4850722484A5}"/>
    <hyperlink ref="C18" location="'A5-PA-010'!Área_de_impresión" display="A5-PA-010" xr:uid="{5DC91E24-F4F3-4AF3-A47E-B487E5DC222E}"/>
    <hyperlink ref="C12" location="'A5-PA-003'!Área_de_impresión" display="A5-PA-003" xr:uid="{F6F7E2CF-4F3D-4244-81E2-06062B0426CB}"/>
    <hyperlink ref="C13" location="'A5-PA-005'!Área_de_impresión" display="A5-PA-005" xr:uid="{7AAA89AA-7E0A-4FD6-BF89-A70AFCCA755D}"/>
    <hyperlink ref="C14" location="'A5-PA-006'!Área_de_impresión" display="A5-PA-006" xr:uid="{09F9A7A9-348B-4F18-9D93-AFF490E53916}"/>
    <hyperlink ref="C15" location="'A5-PA-007'!Área_de_impresión" display="A5-PA-007" xr:uid="{9C78B740-26E5-4D25-A21D-4280B6B7E8C5}"/>
    <hyperlink ref="C16" location="'A5-PA-008'!Área_de_impresión" display="A5-PA-008" xr:uid="{4DBA5DEF-3DCB-466A-865E-C683D81D0574}"/>
    <hyperlink ref="C17" location="'A5-PA-009'!Área_de_impresión" display="A5-PA-009" xr:uid="{978554AD-69AC-4D6B-8F48-AB5E8768A80F}"/>
  </hyperlinks>
  <pageMargins left="0.7" right="0.7" top="0.75" bottom="0.75" header="0.3" footer="0.3"/>
  <pageSetup paperSize="9" scale="76" orientation="portrait" r:id="rId1"/>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0ED61-F8C7-4DA0-B48A-FC1D94CC8DBE}">
  <sheetPr codeName="Hoja129"/>
  <dimension ref="A1:Q67"/>
  <sheetViews>
    <sheetView view="pageBreakPreview" zoomScale="80" zoomScaleNormal="73" zoomScaleSheetLayoutView="80" zoomScalePageLayoutView="55" workbookViewId="0">
      <selection activeCell="R24" sqref="R2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A1 Gestión y Administración del ​Talento Humano​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Cumplimiento del Plan Estratégico de Talento Humano </v>
      </c>
      <c r="D6" s="673"/>
      <c r="E6" s="673"/>
      <c r="F6" s="673"/>
      <c r="G6" s="673"/>
      <c r="H6" s="673"/>
      <c r="I6" s="673"/>
      <c r="J6" s="673"/>
      <c r="K6" s="673"/>
      <c r="L6" s="673"/>
      <c r="M6" s="673"/>
      <c r="N6" s="673"/>
      <c r="O6" s="674"/>
      <c r="P6" s="99"/>
    </row>
    <row r="7" spans="1:17" ht="36.75" customHeight="1">
      <c r="A7" s="671" t="s">
        <v>10</v>
      </c>
      <c r="B7" s="672"/>
      <c r="C7" s="673" t="str">
        <f>VLOOKUP(L12,Reporte!A5:M133,10,FALSE)</f>
        <v>Administrar, fortalecer y gestionar el desarrollo integral del talento humano al servicio de la Superintendencia Nacional de Salud con el fin de contribuir al cumplimiento efectivo de las funciones y objetivos institucionales.</v>
      </c>
      <c r="D7" s="673"/>
      <c r="E7" s="673"/>
      <c r="F7" s="673"/>
      <c r="G7" s="673"/>
      <c r="H7" s="673"/>
      <c r="I7" s="673"/>
      <c r="J7" s="673"/>
      <c r="K7" s="673"/>
      <c r="L7" s="673"/>
      <c r="M7" s="673"/>
      <c r="N7" s="673"/>
      <c r="O7" s="674"/>
      <c r="P7" s="99"/>
    </row>
    <row r="8" spans="1:17" ht="33.75" customHeight="1">
      <c r="A8" s="675" t="s">
        <v>464</v>
      </c>
      <c r="B8" s="656"/>
      <c r="C8" s="673" t="str">
        <f>VLOOKUP(L12,Reporte!$A$5:$N$133,13,FALSE)</f>
        <v>Planear, desarrollar y evaluar el talento humano a través de estrategias orientadas al fortalecimiento de las competencias, condiciones del ambiente de trabajo y de clima organizacional, que beneficiará a todos los servidores públicos de la entidad</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actividades ejecutadas del Plan Estratégico de Talento Humano</v>
      </c>
      <c r="D10" s="673"/>
      <c r="E10" s="673"/>
      <c r="F10" s="682" t="str">
        <f>VLOOKUP(L12,Reporte!$N$5:$BN$133,6,FALSE)</f>
        <v>Se mide el número de actividades ejecutadas del Plan Estratégico de Talento Humano</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4.5" customHeight="1" thickBot="1">
      <c r="A12" s="679"/>
      <c r="B12" s="650"/>
      <c r="C12" s="686">
        <f>VLOOKUP(L12,Reporte!$N$5:$BN$133,5,FALSE)</f>
        <v>0</v>
      </c>
      <c r="D12" s="673"/>
      <c r="E12" s="673"/>
      <c r="F12" s="682"/>
      <c r="G12" s="682"/>
      <c r="H12" s="682"/>
      <c r="I12" s="682"/>
      <c r="J12" s="687" t="str">
        <f>VLOOKUP(L12,Reporte!$N$5:$BN$133,7,FALSE)</f>
        <v>Eficacia</v>
      </c>
      <c r="K12" s="687"/>
      <c r="L12" s="688" t="s">
        <v>1994</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58</v>
      </c>
      <c r="D15" s="779"/>
      <c r="E15" s="780"/>
      <c r="F15" s="715" t="str">
        <f>VLOOKUP(L12,Reporte!$N$5:$BN$133,9,FALSE)</f>
        <v>Trimestral</v>
      </c>
      <c r="G15" s="716"/>
      <c r="H15" s="683" t="s">
        <v>37</v>
      </c>
      <c r="I15" s="683"/>
      <c r="J15" s="721" t="s">
        <v>465</v>
      </c>
      <c r="K15" s="722"/>
      <c r="L15" s="723"/>
      <c r="M15" s="657" t="str">
        <f>VLOOKUP(L12,Reporte!$N$5:$BN$133,28,FALSE)</f>
        <v>Secretaria General- Dirección de Talento Humano</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58</v>
      </c>
      <c r="D26" s="131">
        <f>+C26*0.98</f>
        <v>56.839999999999996</v>
      </c>
      <c r="E26" s="118"/>
      <c r="F26" s="118"/>
      <c r="G26" s="730"/>
      <c r="H26" s="730"/>
      <c r="I26" s="741"/>
      <c r="J26" s="741"/>
      <c r="K26" s="741"/>
      <c r="L26" s="730"/>
      <c r="M26" s="730"/>
      <c r="N26" s="730"/>
      <c r="O26" s="743"/>
      <c r="P26" s="119"/>
      <c r="Q26" s="120"/>
    </row>
    <row r="27" spans="1:17" s="98" customFormat="1" ht="15">
      <c r="A27" s="116" t="s">
        <v>95</v>
      </c>
      <c r="B27" s="131">
        <f>+D22</f>
        <v>0</v>
      </c>
      <c r="C27" s="131">
        <f>+C26</f>
        <v>58</v>
      </c>
      <c r="D27" s="131">
        <f>+D26</f>
        <v>56.839999999999996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58</v>
      </c>
      <c r="D28" s="131">
        <f t="shared" si="0"/>
        <v>56.839999999999996</v>
      </c>
      <c r="E28" s="118"/>
      <c r="F28" s="118"/>
      <c r="G28" s="730"/>
      <c r="H28" s="730"/>
      <c r="I28" s="730"/>
      <c r="J28" s="730"/>
      <c r="K28" s="118"/>
      <c r="L28" s="730"/>
      <c r="M28" s="730"/>
      <c r="N28" s="730"/>
      <c r="O28" s="743"/>
      <c r="P28" s="119"/>
      <c r="Q28" s="120"/>
    </row>
    <row r="29" spans="1:17" s="98" customFormat="1" ht="15">
      <c r="A29" s="116" t="s">
        <v>97</v>
      </c>
      <c r="B29" s="131">
        <f>+F22</f>
        <v>0</v>
      </c>
      <c r="C29" s="131">
        <f t="shared" si="0"/>
        <v>58</v>
      </c>
      <c r="D29" s="131">
        <f t="shared" si="0"/>
        <v>56.839999999999996</v>
      </c>
      <c r="E29" s="118"/>
      <c r="F29" s="118"/>
      <c r="G29" s="730"/>
      <c r="H29" s="730"/>
      <c r="I29" s="730"/>
      <c r="J29" s="730"/>
      <c r="K29" s="118"/>
      <c r="L29" s="730"/>
      <c r="M29" s="730"/>
      <c r="N29" s="730"/>
      <c r="O29" s="743"/>
      <c r="P29" s="119"/>
      <c r="Q29" s="120"/>
    </row>
    <row r="30" spans="1:17" s="98" customFormat="1" ht="15">
      <c r="A30" s="116" t="s">
        <v>98</v>
      </c>
      <c r="B30" s="131">
        <f>+G22</f>
        <v>0</v>
      </c>
      <c r="C30" s="131">
        <f t="shared" si="0"/>
        <v>58</v>
      </c>
      <c r="D30" s="131">
        <f t="shared" si="0"/>
        <v>56.839999999999996</v>
      </c>
      <c r="E30" s="118"/>
      <c r="F30" s="118"/>
      <c r="G30" s="730"/>
      <c r="H30" s="730"/>
      <c r="I30" s="730"/>
      <c r="J30" s="730"/>
      <c r="K30" s="118"/>
      <c r="L30" s="730"/>
      <c r="M30" s="730"/>
      <c r="N30" s="730"/>
      <c r="O30" s="743"/>
      <c r="P30" s="119"/>
      <c r="Q30" s="120"/>
    </row>
    <row r="31" spans="1:17" s="98" customFormat="1" ht="15">
      <c r="A31" s="116" t="s">
        <v>99</v>
      </c>
      <c r="B31" s="131">
        <f>+H22</f>
        <v>0</v>
      </c>
      <c r="C31" s="131">
        <f t="shared" si="0"/>
        <v>58</v>
      </c>
      <c r="D31" s="131">
        <f t="shared" si="0"/>
        <v>56.839999999999996</v>
      </c>
      <c r="E31" s="118"/>
      <c r="F31" s="118"/>
      <c r="G31" s="730"/>
      <c r="H31" s="730"/>
      <c r="I31" s="730"/>
      <c r="J31" s="730"/>
      <c r="K31" s="118"/>
      <c r="L31" s="730"/>
      <c r="M31" s="730"/>
      <c r="N31" s="730"/>
      <c r="O31" s="743"/>
      <c r="P31" s="119"/>
      <c r="Q31" s="120"/>
    </row>
    <row r="32" spans="1:17" s="98" customFormat="1" ht="15">
      <c r="A32" s="116" t="s">
        <v>100</v>
      </c>
      <c r="B32" s="131">
        <f>+I22</f>
        <v>0</v>
      </c>
      <c r="C32" s="131">
        <f t="shared" si="0"/>
        <v>58</v>
      </c>
      <c r="D32" s="131">
        <f t="shared" si="0"/>
        <v>56.839999999999996</v>
      </c>
      <c r="E32" s="118"/>
      <c r="F32" s="118"/>
      <c r="G32" s="730"/>
      <c r="H32" s="730"/>
      <c r="I32" s="730"/>
      <c r="J32" s="730"/>
      <c r="K32" s="118"/>
      <c r="L32" s="730"/>
      <c r="M32" s="730"/>
      <c r="N32" s="730"/>
      <c r="O32" s="743"/>
      <c r="P32" s="119"/>
      <c r="Q32" s="120"/>
    </row>
    <row r="33" spans="1:17" s="98" customFormat="1" ht="15">
      <c r="A33" s="116" t="s">
        <v>101</v>
      </c>
      <c r="B33" s="131">
        <f>+J22</f>
        <v>0</v>
      </c>
      <c r="C33" s="131">
        <f t="shared" si="0"/>
        <v>58</v>
      </c>
      <c r="D33" s="131">
        <f t="shared" si="0"/>
        <v>56.839999999999996</v>
      </c>
      <c r="E33" s="118"/>
      <c r="F33" s="118"/>
      <c r="G33" s="730"/>
      <c r="H33" s="730"/>
      <c r="I33" s="730"/>
      <c r="J33" s="730"/>
      <c r="K33" s="118"/>
      <c r="L33" s="730"/>
      <c r="M33" s="730"/>
      <c r="N33" s="730"/>
      <c r="O33" s="743"/>
      <c r="P33" s="119"/>
      <c r="Q33" s="120"/>
    </row>
    <row r="34" spans="1:17" s="98" customFormat="1" ht="15">
      <c r="A34" s="116" t="s">
        <v>102</v>
      </c>
      <c r="B34" s="131">
        <f>+K22</f>
        <v>0</v>
      </c>
      <c r="C34" s="131">
        <f t="shared" si="0"/>
        <v>58</v>
      </c>
      <c r="D34" s="131">
        <f t="shared" si="0"/>
        <v>56.839999999999996</v>
      </c>
      <c r="E34" s="118"/>
      <c r="F34" s="118"/>
      <c r="G34" s="730"/>
      <c r="H34" s="730"/>
      <c r="I34" s="730"/>
      <c r="J34" s="730"/>
      <c r="K34" s="118"/>
      <c r="L34" s="730"/>
      <c r="M34" s="730"/>
      <c r="N34" s="730"/>
      <c r="O34" s="743"/>
      <c r="P34" s="119"/>
      <c r="Q34" s="120"/>
    </row>
    <row r="35" spans="1:17" s="98" customFormat="1" ht="15">
      <c r="A35" s="116" t="s">
        <v>103</v>
      </c>
      <c r="B35" s="131">
        <f>+L22</f>
        <v>0</v>
      </c>
      <c r="C35" s="131">
        <f t="shared" si="0"/>
        <v>58</v>
      </c>
      <c r="D35" s="131">
        <f t="shared" si="0"/>
        <v>56.839999999999996</v>
      </c>
      <c r="E35" s="118"/>
      <c r="F35" s="118"/>
      <c r="G35" s="730"/>
      <c r="H35" s="730"/>
      <c r="I35" s="730"/>
      <c r="J35" s="730"/>
      <c r="K35" s="118"/>
      <c r="L35" s="730"/>
      <c r="M35" s="730"/>
      <c r="N35" s="730"/>
      <c r="O35" s="743"/>
      <c r="P35" s="119"/>
      <c r="Q35" s="120"/>
    </row>
    <row r="36" spans="1:17" s="98" customFormat="1" ht="15">
      <c r="A36" s="116" t="s">
        <v>104</v>
      </c>
      <c r="B36" s="131">
        <f>+M22</f>
        <v>0</v>
      </c>
      <c r="C36" s="131">
        <f t="shared" si="0"/>
        <v>58</v>
      </c>
      <c r="D36" s="131">
        <f t="shared" si="0"/>
        <v>56.839999999999996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58</v>
      </c>
      <c r="D37" s="131">
        <f t="shared" si="0"/>
        <v>56.839999999999996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58</v>
      </c>
      <c r="D38" s="133">
        <f>+D37</f>
        <v>56.839999999999996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45.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AB16-351C-40A9-93A5-1509B856D64F}">
  <sheetPr codeName="Hoja130"/>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A1 Gestión y Administración del ​Talento Humano​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Cumplimiento del Plan de intervención de clima organizacional</v>
      </c>
      <c r="D6" s="673"/>
      <c r="E6" s="673"/>
      <c r="F6" s="673"/>
      <c r="G6" s="673"/>
      <c r="H6" s="673"/>
      <c r="I6" s="673"/>
      <c r="J6" s="673"/>
      <c r="K6" s="673"/>
      <c r="L6" s="673"/>
      <c r="M6" s="673"/>
      <c r="N6" s="673"/>
      <c r="O6" s="674"/>
      <c r="P6" s="99"/>
    </row>
    <row r="7" spans="1:17" ht="39.75" customHeight="1">
      <c r="A7" s="671" t="s">
        <v>10</v>
      </c>
      <c r="B7" s="672"/>
      <c r="C7" s="673" t="str">
        <f>VLOOKUP(L12,Reporte!A5:M133,10,FALSE)</f>
        <v>Administrar, fortalecer y gestionar el desarrollo integral del talento humano al servicio de la Superintendencia Nacional de Salud con el fin de contribuir al cumplimiento efectivo de las funciones y objetivos institucionales.</v>
      </c>
      <c r="D7" s="673"/>
      <c r="E7" s="673"/>
      <c r="F7" s="673"/>
      <c r="G7" s="673"/>
      <c r="H7" s="673"/>
      <c r="I7" s="673"/>
      <c r="J7" s="673"/>
      <c r="K7" s="673"/>
      <c r="L7" s="673"/>
      <c r="M7" s="673"/>
      <c r="N7" s="673"/>
      <c r="O7" s="674"/>
      <c r="P7" s="99"/>
    </row>
    <row r="8" spans="1:17" ht="22.5" customHeight="1">
      <c r="A8" s="675" t="s">
        <v>464</v>
      </c>
      <c r="B8" s="656"/>
      <c r="C8" s="673" t="str">
        <f>VLOOKUP(L12,Reporte!$A$5:$N$133,13,FALSE)</f>
        <v xml:space="preserve">Implementar acciones para el mejoramiento del clima organizacional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0.75" customHeight="1">
      <c r="A10" s="677"/>
      <c r="B10" s="678"/>
      <c r="C10" s="673" t="str">
        <f>VLOOKUP(L12,Reporte!$N$5:$BN$133,4,FALSE)</f>
        <v>Número de actividades ejecutadas del Plan de intervención Clima organizacional</v>
      </c>
      <c r="D10" s="673"/>
      <c r="E10" s="673"/>
      <c r="F10" s="682" t="str">
        <f>VLOOKUP(L12,Reporte!$N$5:$BN$133,6,FALSE)</f>
        <v>Se mide el número de actividades ejecutadas del Plan de intervención Clima organizacional</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27.75" customHeight="1" thickBot="1">
      <c r="A12" s="679"/>
      <c r="B12" s="650"/>
      <c r="C12" s="686">
        <f>VLOOKUP(L12,Reporte!$N$5:$BN$133,5,FALSE)</f>
        <v>0</v>
      </c>
      <c r="D12" s="673"/>
      <c r="E12" s="673"/>
      <c r="F12" s="682"/>
      <c r="G12" s="682"/>
      <c r="H12" s="682"/>
      <c r="I12" s="682"/>
      <c r="J12" s="687" t="str">
        <f>VLOOKUP(L12,Reporte!$N$5:$BN$133,7,FALSE)</f>
        <v>Eficacia</v>
      </c>
      <c r="K12" s="687"/>
      <c r="L12" s="688" t="s">
        <v>1997</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17</v>
      </c>
      <c r="D15" s="779"/>
      <c r="E15" s="780"/>
      <c r="F15" s="715" t="str">
        <f>VLOOKUP(L12,Reporte!$N$5:$BN$133,9,FALSE)</f>
        <v>Trimestral</v>
      </c>
      <c r="G15" s="716"/>
      <c r="H15" s="683" t="s">
        <v>37</v>
      </c>
      <c r="I15" s="683"/>
      <c r="J15" s="721" t="s">
        <v>465</v>
      </c>
      <c r="K15" s="722"/>
      <c r="L15" s="723"/>
      <c r="M15" s="657" t="str">
        <f>VLOOKUP(L12,Reporte!$N$5:$BN$133,28,FALSE)</f>
        <v>Secretaria General- Dirección de Talento Humano</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17</v>
      </c>
      <c r="D26" s="131">
        <f>+C26*0.98</f>
        <v>16.66</v>
      </c>
      <c r="E26" s="118"/>
      <c r="F26" s="118"/>
      <c r="G26" s="730"/>
      <c r="H26" s="730"/>
      <c r="I26" s="741"/>
      <c r="J26" s="741"/>
      <c r="K26" s="741"/>
      <c r="L26" s="730"/>
      <c r="M26" s="730"/>
      <c r="N26" s="730"/>
      <c r="O26" s="743"/>
      <c r="P26" s="119"/>
      <c r="Q26" s="120"/>
    </row>
    <row r="27" spans="1:17" s="98" customFormat="1" ht="15">
      <c r="A27" s="116" t="s">
        <v>95</v>
      </c>
      <c r="B27" s="131">
        <f>+D22</f>
        <v>0</v>
      </c>
      <c r="C27" s="131">
        <f>+C26</f>
        <v>17</v>
      </c>
      <c r="D27" s="131">
        <f>+D26</f>
        <v>16.66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17</v>
      </c>
      <c r="D28" s="131">
        <f t="shared" si="0"/>
        <v>16.66</v>
      </c>
      <c r="E28" s="118"/>
      <c r="F28" s="118"/>
      <c r="G28" s="730"/>
      <c r="H28" s="730"/>
      <c r="I28" s="730"/>
      <c r="J28" s="730"/>
      <c r="K28" s="118"/>
      <c r="L28" s="730"/>
      <c r="M28" s="730"/>
      <c r="N28" s="730"/>
      <c r="O28" s="743"/>
      <c r="P28" s="119"/>
      <c r="Q28" s="120"/>
    </row>
    <row r="29" spans="1:17" s="98" customFormat="1" ht="15">
      <c r="A29" s="116" t="s">
        <v>97</v>
      </c>
      <c r="B29" s="131">
        <f>+F22</f>
        <v>0</v>
      </c>
      <c r="C29" s="131">
        <f t="shared" si="0"/>
        <v>17</v>
      </c>
      <c r="D29" s="131">
        <f t="shared" si="0"/>
        <v>16.66</v>
      </c>
      <c r="E29" s="118"/>
      <c r="F29" s="118"/>
      <c r="G29" s="730"/>
      <c r="H29" s="730"/>
      <c r="I29" s="730"/>
      <c r="J29" s="730"/>
      <c r="K29" s="118"/>
      <c r="L29" s="730"/>
      <c r="M29" s="730"/>
      <c r="N29" s="730"/>
      <c r="O29" s="743"/>
      <c r="P29" s="119"/>
      <c r="Q29" s="120"/>
    </row>
    <row r="30" spans="1:17" s="98" customFormat="1" ht="15">
      <c r="A30" s="116" t="s">
        <v>98</v>
      </c>
      <c r="B30" s="131">
        <f>+G22</f>
        <v>0</v>
      </c>
      <c r="C30" s="131">
        <f t="shared" si="0"/>
        <v>17</v>
      </c>
      <c r="D30" s="131">
        <f t="shared" si="0"/>
        <v>16.66</v>
      </c>
      <c r="E30" s="118"/>
      <c r="F30" s="118"/>
      <c r="G30" s="730"/>
      <c r="H30" s="730"/>
      <c r="I30" s="730"/>
      <c r="J30" s="730"/>
      <c r="K30" s="118"/>
      <c r="L30" s="730"/>
      <c r="M30" s="730"/>
      <c r="N30" s="730"/>
      <c r="O30" s="743"/>
      <c r="P30" s="119"/>
      <c r="Q30" s="120"/>
    </row>
    <row r="31" spans="1:17" s="98" customFormat="1" ht="15">
      <c r="A31" s="116" t="s">
        <v>99</v>
      </c>
      <c r="B31" s="131">
        <f>+H22</f>
        <v>0</v>
      </c>
      <c r="C31" s="131">
        <f t="shared" si="0"/>
        <v>17</v>
      </c>
      <c r="D31" s="131">
        <f t="shared" si="0"/>
        <v>16.66</v>
      </c>
      <c r="E31" s="118"/>
      <c r="F31" s="118"/>
      <c r="G31" s="730"/>
      <c r="H31" s="730"/>
      <c r="I31" s="730"/>
      <c r="J31" s="730"/>
      <c r="K31" s="118"/>
      <c r="L31" s="730"/>
      <c r="M31" s="730"/>
      <c r="N31" s="730"/>
      <c r="O31" s="743"/>
      <c r="P31" s="119"/>
      <c r="Q31" s="120"/>
    </row>
    <row r="32" spans="1:17" s="98" customFormat="1" ht="15">
      <c r="A32" s="116" t="s">
        <v>100</v>
      </c>
      <c r="B32" s="131">
        <f>+I22</f>
        <v>0</v>
      </c>
      <c r="C32" s="131">
        <f t="shared" si="0"/>
        <v>17</v>
      </c>
      <c r="D32" s="131">
        <f t="shared" si="0"/>
        <v>16.66</v>
      </c>
      <c r="E32" s="118"/>
      <c r="F32" s="118"/>
      <c r="G32" s="730"/>
      <c r="H32" s="730"/>
      <c r="I32" s="730"/>
      <c r="J32" s="730"/>
      <c r="K32" s="118"/>
      <c r="L32" s="730"/>
      <c r="M32" s="730"/>
      <c r="N32" s="730"/>
      <c r="O32" s="743"/>
      <c r="P32" s="119"/>
      <c r="Q32" s="120"/>
    </row>
    <row r="33" spans="1:17" s="98" customFormat="1" ht="15">
      <c r="A33" s="116" t="s">
        <v>101</v>
      </c>
      <c r="B33" s="131">
        <f>+J22</f>
        <v>0</v>
      </c>
      <c r="C33" s="131">
        <f t="shared" si="0"/>
        <v>17</v>
      </c>
      <c r="D33" s="131">
        <f t="shared" si="0"/>
        <v>16.66</v>
      </c>
      <c r="E33" s="118"/>
      <c r="F33" s="118"/>
      <c r="G33" s="730"/>
      <c r="H33" s="730"/>
      <c r="I33" s="730"/>
      <c r="J33" s="730"/>
      <c r="K33" s="118"/>
      <c r="L33" s="730"/>
      <c r="M33" s="730"/>
      <c r="N33" s="730"/>
      <c r="O33" s="743"/>
      <c r="P33" s="119"/>
      <c r="Q33" s="120"/>
    </row>
    <row r="34" spans="1:17" s="98" customFormat="1" ht="15">
      <c r="A34" s="116" t="s">
        <v>102</v>
      </c>
      <c r="B34" s="131">
        <f>+K22</f>
        <v>0</v>
      </c>
      <c r="C34" s="131">
        <f t="shared" si="0"/>
        <v>17</v>
      </c>
      <c r="D34" s="131">
        <f t="shared" si="0"/>
        <v>16.66</v>
      </c>
      <c r="E34" s="118"/>
      <c r="F34" s="118"/>
      <c r="G34" s="730"/>
      <c r="H34" s="730"/>
      <c r="I34" s="730"/>
      <c r="J34" s="730"/>
      <c r="K34" s="118"/>
      <c r="L34" s="730"/>
      <c r="M34" s="730"/>
      <c r="N34" s="730"/>
      <c r="O34" s="743"/>
      <c r="P34" s="119"/>
      <c r="Q34" s="120"/>
    </row>
    <row r="35" spans="1:17" s="98" customFormat="1" ht="15">
      <c r="A35" s="116" t="s">
        <v>103</v>
      </c>
      <c r="B35" s="131">
        <f>+L22</f>
        <v>0</v>
      </c>
      <c r="C35" s="131">
        <f t="shared" si="0"/>
        <v>17</v>
      </c>
      <c r="D35" s="131">
        <f t="shared" si="0"/>
        <v>16.66</v>
      </c>
      <c r="E35" s="118"/>
      <c r="F35" s="118"/>
      <c r="G35" s="730"/>
      <c r="H35" s="730"/>
      <c r="I35" s="730"/>
      <c r="J35" s="730"/>
      <c r="K35" s="118"/>
      <c r="L35" s="730"/>
      <c r="M35" s="730"/>
      <c r="N35" s="730"/>
      <c r="O35" s="743"/>
      <c r="P35" s="119"/>
      <c r="Q35" s="120"/>
    </row>
    <row r="36" spans="1:17" s="98" customFormat="1" ht="15">
      <c r="A36" s="116" t="s">
        <v>104</v>
      </c>
      <c r="B36" s="131">
        <f>+M22</f>
        <v>0</v>
      </c>
      <c r="C36" s="131">
        <f t="shared" si="0"/>
        <v>17</v>
      </c>
      <c r="D36" s="131">
        <f t="shared" si="0"/>
        <v>16.66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17</v>
      </c>
      <c r="D37" s="131">
        <f t="shared" si="0"/>
        <v>16.66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17</v>
      </c>
      <c r="D38" s="133">
        <f>+D37</f>
        <v>16.66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01.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2475-ACE0-40C4-8C32-D83562F39F9B}">
  <sheetPr codeName="Hoja131"/>
  <dimension ref="A1:Q67"/>
  <sheetViews>
    <sheetView view="pageBreakPreview" zoomScale="80" zoomScaleNormal="73" zoomScaleSheetLayoutView="80" zoomScalePageLayoutView="55" workbookViewId="0">
      <selection activeCell="A7" sqref="A7:XFD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A1 Gestión y Administración del ​Talento Humano​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Cumplimiento del Plan Institucional de Capacitación</v>
      </c>
      <c r="D6" s="673"/>
      <c r="E6" s="673"/>
      <c r="F6" s="673"/>
      <c r="G6" s="673"/>
      <c r="H6" s="673"/>
      <c r="I6" s="673"/>
      <c r="J6" s="673"/>
      <c r="K6" s="673"/>
      <c r="L6" s="673"/>
      <c r="M6" s="673"/>
      <c r="N6" s="673"/>
      <c r="O6" s="674"/>
      <c r="P6" s="99"/>
    </row>
    <row r="7" spans="1:17" ht="42.75" customHeight="1">
      <c r="A7" s="671" t="s">
        <v>10</v>
      </c>
      <c r="B7" s="672"/>
      <c r="C7" s="673" t="str">
        <f>VLOOKUP(L12,Reporte!A5:M133,10,FALSE)</f>
        <v>Administrar, fortalecer y gestionar el desarrollo integral del talento humano al servicio de la Superintendencia Nacional de Salud con el fin de contribuir al cumplimiento efectivo de las funciones y objetivos institucionales.</v>
      </c>
      <c r="D7" s="673"/>
      <c r="E7" s="673"/>
      <c r="F7" s="673"/>
      <c r="G7" s="673"/>
      <c r="H7" s="673"/>
      <c r="I7" s="673"/>
      <c r="J7" s="673"/>
      <c r="K7" s="673"/>
      <c r="L7" s="673"/>
      <c r="M7" s="673"/>
      <c r="N7" s="673"/>
      <c r="O7" s="674"/>
      <c r="P7" s="99"/>
    </row>
    <row r="8" spans="1:17" ht="30.75" customHeight="1">
      <c r="A8" s="675" t="s">
        <v>464</v>
      </c>
      <c r="B8" s="656"/>
      <c r="C8" s="673" t="str">
        <f>VLOOKUP(L12,Reporte!$A$5:$N$133,13,FALSE)</f>
        <v>Formular el Plan Estratégico de Talento Humano, el cual recoge al Plan Institucional de capacitación con el fin de fortalecer competencias del funcionariado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actividades ejecutadas del Plan Institucional de Capacitación</v>
      </c>
      <c r="D10" s="673"/>
      <c r="E10" s="673"/>
      <c r="F10" s="682" t="str">
        <f>VLOOKUP(L12,Reporte!$N$5:$BN$133,6,FALSE)</f>
        <v>Se mide el número de actividades ejecutadas del Plan Institucional de Capacitación</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2000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99">
        <f>VLOOKUP(L12,Reporte!$N$5:$BN$133,11,FALSE)</f>
        <v>56</v>
      </c>
      <c r="D15" s="800"/>
      <c r="E15" s="801"/>
      <c r="F15" s="715" t="str">
        <f>VLOOKUP(L12,Reporte!$N$5:$BN$133,9,FALSE)</f>
        <v>Trimestral</v>
      </c>
      <c r="G15" s="716"/>
      <c r="H15" s="683" t="s">
        <v>37</v>
      </c>
      <c r="I15" s="683"/>
      <c r="J15" s="721" t="s">
        <v>465</v>
      </c>
      <c r="K15" s="722"/>
      <c r="L15" s="723"/>
      <c r="M15" s="657" t="str">
        <f>VLOOKUP(L12,Reporte!$N$5:$BN$133,28,FALSE)</f>
        <v>Secretaria General- Dirección de Talento Humano</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56</v>
      </c>
      <c r="D26" s="131">
        <f>+C26*0.98</f>
        <v>54.879999999999995</v>
      </c>
      <c r="E26" s="118"/>
      <c r="F26" s="118"/>
      <c r="G26" s="730"/>
      <c r="H26" s="730"/>
      <c r="I26" s="741"/>
      <c r="J26" s="741"/>
      <c r="K26" s="741"/>
      <c r="L26" s="730"/>
      <c r="M26" s="730"/>
      <c r="N26" s="730"/>
      <c r="O26" s="743"/>
      <c r="P26" s="119"/>
      <c r="Q26" s="120"/>
    </row>
    <row r="27" spans="1:17" s="98" customFormat="1" ht="15">
      <c r="A27" s="116" t="s">
        <v>95</v>
      </c>
      <c r="B27" s="131">
        <f>+D22</f>
        <v>0</v>
      </c>
      <c r="C27" s="131">
        <f>+C26</f>
        <v>56</v>
      </c>
      <c r="D27" s="131">
        <f>+D26</f>
        <v>54.879999999999995</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56</v>
      </c>
      <c r="D28" s="131">
        <f t="shared" si="0"/>
        <v>54.879999999999995</v>
      </c>
      <c r="E28" s="118"/>
      <c r="F28" s="118"/>
      <c r="G28" s="730"/>
      <c r="H28" s="730"/>
      <c r="I28" s="730"/>
      <c r="J28" s="730"/>
      <c r="K28" s="118"/>
      <c r="L28" s="730"/>
      <c r="M28" s="730"/>
      <c r="N28" s="730"/>
      <c r="O28" s="743"/>
      <c r="P28" s="119"/>
      <c r="Q28" s="120"/>
    </row>
    <row r="29" spans="1:17" s="98" customFormat="1" ht="15">
      <c r="A29" s="116" t="s">
        <v>97</v>
      </c>
      <c r="B29" s="131">
        <f>+F22</f>
        <v>0</v>
      </c>
      <c r="C29" s="131">
        <f t="shared" si="0"/>
        <v>56</v>
      </c>
      <c r="D29" s="131">
        <f t="shared" si="0"/>
        <v>54.879999999999995</v>
      </c>
      <c r="E29" s="118"/>
      <c r="F29" s="118"/>
      <c r="G29" s="730"/>
      <c r="H29" s="730"/>
      <c r="I29" s="730"/>
      <c r="J29" s="730"/>
      <c r="K29" s="118"/>
      <c r="L29" s="730"/>
      <c r="M29" s="730"/>
      <c r="N29" s="730"/>
      <c r="O29" s="743"/>
      <c r="P29" s="119"/>
      <c r="Q29" s="120"/>
    </row>
    <row r="30" spans="1:17" s="98" customFormat="1" ht="15">
      <c r="A30" s="116" t="s">
        <v>98</v>
      </c>
      <c r="B30" s="131">
        <f>+G22</f>
        <v>0</v>
      </c>
      <c r="C30" s="131">
        <f t="shared" si="0"/>
        <v>56</v>
      </c>
      <c r="D30" s="131">
        <f t="shared" si="0"/>
        <v>54.879999999999995</v>
      </c>
      <c r="E30" s="118"/>
      <c r="F30" s="118"/>
      <c r="G30" s="730"/>
      <c r="H30" s="730"/>
      <c r="I30" s="730"/>
      <c r="J30" s="730"/>
      <c r="K30" s="118"/>
      <c r="L30" s="730"/>
      <c r="M30" s="730"/>
      <c r="N30" s="730"/>
      <c r="O30" s="743"/>
      <c r="P30" s="119"/>
      <c r="Q30" s="120"/>
    </row>
    <row r="31" spans="1:17" s="98" customFormat="1" ht="15">
      <c r="A31" s="116" t="s">
        <v>99</v>
      </c>
      <c r="B31" s="131">
        <f>+H22</f>
        <v>0</v>
      </c>
      <c r="C31" s="131">
        <f t="shared" si="0"/>
        <v>56</v>
      </c>
      <c r="D31" s="131">
        <f t="shared" si="0"/>
        <v>54.879999999999995</v>
      </c>
      <c r="E31" s="118"/>
      <c r="F31" s="118"/>
      <c r="G31" s="730"/>
      <c r="H31" s="730"/>
      <c r="I31" s="730"/>
      <c r="J31" s="730"/>
      <c r="K31" s="118"/>
      <c r="L31" s="730"/>
      <c r="M31" s="730"/>
      <c r="N31" s="730"/>
      <c r="O31" s="743"/>
      <c r="P31" s="119"/>
      <c r="Q31" s="120"/>
    </row>
    <row r="32" spans="1:17" s="98" customFormat="1" ht="15">
      <c r="A32" s="116" t="s">
        <v>100</v>
      </c>
      <c r="B32" s="131">
        <f>+I22</f>
        <v>0</v>
      </c>
      <c r="C32" s="131">
        <f t="shared" si="0"/>
        <v>56</v>
      </c>
      <c r="D32" s="131">
        <f t="shared" si="0"/>
        <v>54.879999999999995</v>
      </c>
      <c r="E32" s="118"/>
      <c r="F32" s="118"/>
      <c r="G32" s="730"/>
      <c r="H32" s="730"/>
      <c r="I32" s="730"/>
      <c r="J32" s="730"/>
      <c r="K32" s="118"/>
      <c r="L32" s="730"/>
      <c r="M32" s="730"/>
      <c r="N32" s="730"/>
      <c r="O32" s="743"/>
      <c r="P32" s="119"/>
      <c r="Q32" s="120"/>
    </row>
    <row r="33" spans="1:17" s="98" customFormat="1" ht="15">
      <c r="A33" s="116" t="s">
        <v>101</v>
      </c>
      <c r="B33" s="131">
        <f>+J22</f>
        <v>0</v>
      </c>
      <c r="C33" s="131">
        <f t="shared" si="0"/>
        <v>56</v>
      </c>
      <c r="D33" s="131">
        <f t="shared" si="0"/>
        <v>54.879999999999995</v>
      </c>
      <c r="E33" s="118"/>
      <c r="F33" s="118"/>
      <c r="G33" s="730"/>
      <c r="H33" s="730"/>
      <c r="I33" s="730"/>
      <c r="J33" s="730"/>
      <c r="K33" s="118"/>
      <c r="L33" s="730"/>
      <c r="M33" s="730"/>
      <c r="N33" s="730"/>
      <c r="O33" s="743"/>
      <c r="P33" s="119"/>
      <c r="Q33" s="120"/>
    </row>
    <row r="34" spans="1:17" s="98" customFormat="1" ht="15">
      <c r="A34" s="116" t="s">
        <v>102</v>
      </c>
      <c r="B34" s="131">
        <f>+K22</f>
        <v>0</v>
      </c>
      <c r="C34" s="131">
        <f t="shared" si="0"/>
        <v>56</v>
      </c>
      <c r="D34" s="131">
        <f t="shared" si="0"/>
        <v>54.879999999999995</v>
      </c>
      <c r="E34" s="118"/>
      <c r="F34" s="118"/>
      <c r="G34" s="730"/>
      <c r="H34" s="730"/>
      <c r="I34" s="730"/>
      <c r="J34" s="730"/>
      <c r="K34" s="118"/>
      <c r="L34" s="730"/>
      <c r="M34" s="730"/>
      <c r="N34" s="730"/>
      <c r="O34" s="743"/>
      <c r="P34" s="119"/>
      <c r="Q34" s="120"/>
    </row>
    <row r="35" spans="1:17" s="98" customFormat="1" ht="15">
      <c r="A35" s="116" t="s">
        <v>103</v>
      </c>
      <c r="B35" s="131">
        <f>+L22</f>
        <v>0</v>
      </c>
      <c r="C35" s="131">
        <f t="shared" si="0"/>
        <v>56</v>
      </c>
      <c r="D35" s="131">
        <f t="shared" si="0"/>
        <v>54.879999999999995</v>
      </c>
      <c r="E35" s="118"/>
      <c r="F35" s="118"/>
      <c r="G35" s="730"/>
      <c r="H35" s="730"/>
      <c r="I35" s="730"/>
      <c r="J35" s="730"/>
      <c r="K35" s="118"/>
      <c r="L35" s="730"/>
      <c r="M35" s="730"/>
      <c r="N35" s="730"/>
      <c r="O35" s="743"/>
      <c r="P35" s="119"/>
      <c r="Q35" s="120"/>
    </row>
    <row r="36" spans="1:17" s="98" customFormat="1" ht="15">
      <c r="A36" s="116" t="s">
        <v>104</v>
      </c>
      <c r="B36" s="131">
        <f>+M22</f>
        <v>0</v>
      </c>
      <c r="C36" s="131">
        <f t="shared" si="0"/>
        <v>56</v>
      </c>
      <c r="D36" s="131">
        <f t="shared" si="0"/>
        <v>54.879999999999995</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56</v>
      </c>
      <c r="D37" s="131">
        <f t="shared" si="0"/>
        <v>54.879999999999995</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56</v>
      </c>
      <c r="D38" s="133">
        <f>+D37</f>
        <v>54.879999999999995</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63.7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1BE90-1BB4-4ADC-B4EF-2B32FACA1DFA}">
  <sheetPr codeName="Hoja132"/>
  <dimension ref="A1:Q67"/>
  <sheetViews>
    <sheetView view="pageBreakPreview" zoomScale="80" zoomScaleNormal="73" zoomScaleSheetLayoutView="80" zoomScalePageLayoutView="55" workbookViewId="0">
      <selection activeCell="A7" sqref="A7:XFD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A1 Gestión y Administración del ​Talento Humano​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Cumplimiento del Plan de bienestar social y estímulos </v>
      </c>
      <c r="D6" s="673"/>
      <c r="E6" s="673"/>
      <c r="F6" s="673"/>
      <c r="G6" s="673"/>
      <c r="H6" s="673"/>
      <c r="I6" s="673"/>
      <c r="J6" s="673"/>
      <c r="K6" s="673"/>
      <c r="L6" s="673"/>
      <c r="M6" s="673"/>
      <c r="N6" s="673"/>
      <c r="O6" s="674"/>
      <c r="P6" s="99"/>
    </row>
    <row r="7" spans="1:17" ht="41.25" customHeight="1">
      <c r="A7" s="671" t="s">
        <v>10</v>
      </c>
      <c r="B7" s="672"/>
      <c r="C7" s="673" t="str">
        <f>VLOOKUP(L12,Reporte!A5:M133,10,FALSE)</f>
        <v>Administrar, fortalecer y gestionar el desarrollo integral del talento humano al servicio de la Superintendencia Nacional de Salud con el fin de contribuir al cumplimiento efectivo de las funciones y objetivos institucionales.</v>
      </c>
      <c r="D7" s="673"/>
      <c r="E7" s="673"/>
      <c r="F7" s="673"/>
      <c r="G7" s="673"/>
      <c r="H7" s="673"/>
      <c r="I7" s="673"/>
      <c r="J7" s="673"/>
      <c r="K7" s="673"/>
      <c r="L7" s="673"/>
      <c r="M7" s="673"/>
      <c r="N7" s="673"/>
      <c r="O7" s="674"/>
      <c r="P7" s="99"/>
    </row>
    <row r="8" spans="1:17" ht="15.75">
      <c r="A8" s="675" t="s">
        <v>464</v>
      </c>
      <c r="B8" s="656"/>
      <c r="C8" s="673" t="str">
        <f>VLOOKUP(L12,Reporte!$A$5:$N$133,13,FALSE)</f>
        <v>Formular y evaluar el Plan Estratégico de Talento Humano, el cual recoge el Plan de Bienestar Social e incentivos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4.25" customHeight="1">
      <c r="A10" s="677"/>
      <c r="B10" s="678"/>
      <c r="C10" s="673" t="str">
        <f>VLOOKUP(L12,Reporte!$N$5:$BN$133,4,FALSE)</f>
        <v>Número de actividades ejecutadas del Plan de Bienestar Social e Incentivos</v>
      </c>
      <c r="D10" s="673"/>
      <c r="E10" s="673"/>
      <c r="F10" s="682" t="str">
        <f>VLOOKUP(L12,Reporte!$N$5:$BN$133,6,FALSE)</f>
        <v>Se mide el número de actividades ejecutadas del Plan de Bienestar Social e Incentivos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836" t="s">
        <v>2003</v>
      </c>
      <c r="M12" s="837"/>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127</v>
      </c>
      <c r="D15" s="779"/>
      <c r="E15" s="780"/>
      <c r="F15" s="715" t="str">
        <f>VLOOKUP(L12,Reporte!$N$5:$BN$133,9,FALSE)</f>
        <v>Trimestral</v>
      </c>
      <c r="G15" s="716"/>
      <c r="H15" s="683" t="s">
        <v>37</v>
      </c>
      <c r="I15" s="683"/>
      <c r="J15" s="721" t="s">
        <v>465</v>
      </c>
      <c r="K15" s="722"/>
      <c r="L15" s="723"/>
      <c r="M15" s="657" t="str">
        <f>VLOOKUP(L12,Reporte!$N$5:$BN$133,28,FALSE)</f>
        <v>Secretaria General- Dirección de Talento Humano</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127</v>
      </c>
      <c r="D26" s="131">
        <f>+C26*0.98</f>
        <v>124.46</v>
      </c>
      <c r="E26" s="118"/>
      <c r="F26" s="118"/>
      <c r="G26" s="730"/>
      <c r="H26" s="730"/>
      <c r="I26" s="741"/>
      <c r="J26" s="741"/>
      <c r="K26" s="741"/>
      <c r="L26" s="730"/>
      <c r="M26" s="730"/>
      <c r="N26" s="730"/>
      <c r="O26" s="743"/>
      <c r="P26" s="119"/>
      <c r="Q26" s="120"/>
    </row>
    <row r="27" spans="1:17" s="98" customFormat="1" ht="15">
      <c r="A27" s="116" t="s">
        <v>95</v>
      </c>
      <c r="B27" s="131">
        <f>+D22</f>
        <v>0</v>
      </c>
      <c r="C27" s="131">
        <f>+C26</f>
        <v>127</v>
      </c>
      <c r="D27" s="131">
        <f>+D26</f>
        <v>124.46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127</v>
      </c>
      <c r="D28" s="131">
        <f t="shared" si="0"/>
        <v>124.46</v>
      </c>
      <c r="E28" s="118"/>
      <c r="F28" s="118"/>
      <c r="G28" s="730"/>
      <c r="H28" s="730"/>
      <c r="I28" s="730"/>
      <c r="J28" s="730"/>
      <c r="K28" s="118"/>
      <c r="L28" s="730"/>
      <c r="M28" s="730"/>
      <c r="N28" s="730"/>
      <c r="O28" s="743"/>
      <c r="P28" s="119"/>
      <c r="Q28" s="120"/>
    </row>
    <row r="29" spans="1:17" s="98" customFormat="1" ht="15">
      <c r="A29" s="116" t="s">
        <v>97</v>
      </c>
      <c r="B29" s="131">
        <f>+F22</f>
        <v>0</v>
      </c>
      <c r="C29" s="131">
        <f t="shared" si="0"/>
        <v>127</v>
      </c>
      <c r="D29" s="131">
        <f t="shared" si="0"/>
        <v>124.46</v>
      </c>
      <c r="E29" s="118"/>
      <c r="F29" s="118"/>
      <c r="G29" s="730"/>
      <c r="H29" s="730"/>
      <c r="I29" s="730"/>
      <c r="J29" s="730"/>
      <c r="K29" s="118"/>
      <c r="L29" s="730"/>
      <c r="M29" s="730"/>
      <c r="N29" s="730"/>
      <c r="O29" s="743"/>
      <c r="P29" s="119"/>
      <c r="Q29" s="120"/>
    </row>
    <row r="30" spans="1:17" s="98" customFormat="1" ht="15">
      <c r="A30" s="116" t="s">
        <v>98</v>
      </c>
      <c r="B30" s="131">
        <f>+G22</f>
        <v>0</v>
      </c>
      <c r="C30" s="131">
        <f t="shared" si="0"/>
        <v>127</v>
      </c>
      <c r="D30" s="131">
        <f t="shared" si="0"/>
        <v>124.46</v>
      </c>
      <c r="E30" s="118"/>
      <c r="F30" s="118"/>
      <c r="G30" s="730"/>
      <c r="H30" s="730"/>
      <c r="I30" s="730"/>
      <c r="J30" s="730"/>
      <c r="K30" s="118"/>
      <c r="L30" s="730"/>
      <c r="M30" s="730"/>
      <c r="N30" s="730"/>
      <c r="O30" s="743"/>
      <c r="P30" s="119"/>
      <c r="Q30" s="120"/>
    </row>
    <row r="31" spans="1:17" s="98" customFormat="1" ht="15">
      <c r="A31" s="116" t="s">
        <v>99</v>
      </c>
      <c r="B31" s="131">
        <f>+H22</f>
        <v>0</v>
      </c>
      <c r="C31" s="131">
        <f t="shared" si="0"/>
        <v>127</v>
      </c>
      <c r="D31" s="131">
        <f t="shared" si="0"/>
        <v>124.46</v>
      </c>
      <c r="E31" s="118"/>
      <c r="F31" s="118"/>
      <c r="G31" s="730"/>
      <c r="H31" s="730"/>
      <c r="I31" s="730"/>
      <c r="J31" s="730"/>
      <c r="K31" s="118"/>
      <c r="L31" s="730"/>
      <c r="M31" s="730"/>
      <c r="N31" s="730"/>
      <c r="O31" s="743"/>
      <c r="P31" s="119"/>
      <c r="Q31" s="120"/>
    </row>
    <row r="32" spans="1:17" s="98" customFormat="1" ht="15">
      <c r="A32" s="116" t="s">
        <v>100</v>
      </c>
      <c r="B32" s="131">
        <f>+I22</f>
        <v>0</v>
      </c>
      <c r="C32" s="131">
        <f t="shared" si="0"/>
        <v>127</v>
      </c>
      <c r="D32" s="131">
        <f t="shared" si="0"/>
        <v>124.46</v>
      </c>
      <c r="E32" s="118"/>
      <c r="F32" s="118"/>
      <c r="G32" s="730"/>
      <c r="H32" s="730"/>
      <c r="I32" s="730"/>
      <c r="J32" s="730"/>
      <c r="K32" s="118"/>
      <c r="L32" s="730"/>
      <c r="M32" s="730"/>
      <c r="N32" s="730"/>
      <c r="O32" s="743"/>
      <c r="P32" s="119"/>
      <c r="Q32" s="120"/>
    </row>
    <row r="33" spans="1:17" s="98" customFormat="1" ht="15">
      <c r="A33" s="116" t="s">
        <v>101</v>
      </c>
      <c r="B33" s="131">
        <f>+J22</f>
        <v>0</v>
      </c>
      <c r="C33" s="131">
        <f t="shared" si="0"/>
        <v>127</v>
      </c>
      <c r="D33" s="131">
        <f t="shared" si="0"/>
        <v>124.46</v>
      </c>
      <c r="E33" s="118"/>
      <c r="F33" s="118"/>
      <c r="G33" s="730"/>
      <c r="H33" s="730"/>
      <c r="I33" s="730"/>
      <c r="J33" s="730"/>
      <c r="K33" s="118"/>
      <c r="L33" s="730"/>
      <c r="M33" s="730"/>
      <c r="N33" s="730"/>
      <c r="O33" s="743"/>
      <c r="P33" s="119"/>
      <c r="Q33" s="120"/>
    </row>
    <row r="34" spans="1:17" s="98" customFormat="1" ht="15">
      <c r="A34" s="116" t="s">
        <v>102</v>
      </c>
      <c r="B34" s="131">
        <f>+K22</f>
        <v>0</v>
      </c>
      <c r="C34" s="131">
        <f t="shared" si="0"/>
        <v>127</v>
      </c>
      <c r="D34" s="131">
        <f t="shared" si="0"/>
        <v>124.46</v>
      </c>
      <c r="E34" s="118"/>
      <c r="F34" s="118"/>
      <c r="G34" s="730"/>
      <c r="H34" s="730"/>
      <c r="I34" s="730"/>
      <c r="J34" s="730"/>
      <c r="K34" s="118"/>
      <c r="L34" s="730"/>
      <c r="M34" s="730"/>
      <c r="N34" s="730"/>
      <c r="O34" s="743"/>
      <c r="P34" s="119"/>
      <c r="Q34" s="120"/>
    </row>
    <row r="35" spans="1:17" s="98" customFormat="1" ht="15">
      <c r="A35" s="116" t="s">
        <v>103</v>
      </c>
      <c r="B35" s="131">
        <f>+L22</f>
        <v>0</v>
      </c>
      <c r="C35" s="131">
        <f t="shared" si="0"/>
        <v>127</v>
      </c>
      <c r="D35" s="131">
        <f t="shared" si="0"/>
        <v>124.46</v>
      </c>
      <c r="E35" s="118"/>
      <c r="F35" s="118"/>
      <c r="G35" s="730"/>
      <c r="H35" s="730"/>
      <c r="I35" s="730"/>
      <c r="J35" s="730"/>
      <c r="K35" s="118"/>
      <c r="L35" s="730"/>
      <c r="M35" s="730"/>
      <c r="N35" s="730"/>
      <c r="O35" s="743"/>
      <c r="P35" s="119"/>
      <c r="Q35" s="120"/>
    </row>
    <row r="36" spans="1:17" s="98" customFormat="1" ht="15">
      <c r="A36" s="116" t="s">
        <v>104</v>
      </c>
      <c r="B36" s="131">
        <f>+M22</f>
        <v>0</v>
      </c>
      <c r="C36" s="131">
        <f t="shared" si="0"/>
        <v>127</v>
      </c>
      <c r="D36" s="131">
        <f t="shared" si="0"/>
        <v>124.46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127</v>
      </c>
      <c r="D37" s="131">
        <f t="shared" si="0"/>
        <v>124.46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127</v>
      </c>
      <c r="D38" s="133">
        <f>+D37</f>
        <v>124.46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252.7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44.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A1AAF-2373-4002-9012-F011E997AC86}">
  <sheetPr codeName="Hoja133"/>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A1 Gestión y Administración del ​Talento Humano​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Cumplimiento del Plan anual de Seguridad y Salud en el Trabajo</v>
      </c>
      <c r="D6" s="673"/>
      <c r="E6" s="673"/>
      <c r="F6" s="673"/>
      <c r="G6" s="673"/>
      <c r="H6" s="673"/>
      <c r="I6" s="673"/>
      <c r="J6" s="673"/>
      <c r="K6" s="673"/>
      <c r="L6" s="673"/>
      <c r="M6" s="673"/>
      <c r="N6" s="673"/>
      <c r="O6" s="674"/>
      <c r="P6" s="99"/>
    </row>
    <row r="7" spans="1:17" ht="41.25" customHeight="1">
      <c r="A7" s="671" t="s">
        <v>10</v>
      </c>
      <c r="B7" s="672"/>
      <c r="C7" s="673" t="str">
        <f>VLOOKUP(L12,Reporte!A5:M133,10,FALSE)</f>
        <v>Administrar, fortalecer y gestionar el desarrollo integral del talento humano al servicio de la Superintendencia Nacional de Salud con el fin de contribuir al cumplimiento efectivo de las funciones y objetivos institucionales.</v>
      </c>
      <c r="D7" s="673"/>
      <c r="E7" s="673"/>
      <c r="F7" s="673"/>
      <c r="G7" s="673"/>
      <c r="H7" s="673"/>
      <c r="I7" s="673"/>
      <c r="J7" s="673"/>
      <c r="K7" s="673"/>
      <c r="L7" s="673"/>
      <c r="M7" s="673"/>
      <c r="N7" s="673"/>
      <c r="O7" s="674"/>
      <c r="P7" s="99"/>
    </row>
    <row r="8" spans="1:17" ht="15.75">
      <c r="A8" s="675" t="s">
        <v>464</v>
      </c>
      <c r="B8" s="656"/>
      <c r="C8" s="673" t="str">
        <f>VLOOKUP(L12,Reporte!$A$5:$N$133,13,FALSE)</f>
        <v>Formular y evaluar el Plan Estratégico de Talento Humano, el cual recoge el Plan anual de SyST</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2.5" customHeight="1">
      <c r="A10" s="677"/>
      <c r="B10" s="678"/>
      <c r="C10" s="673" t="str">
        <f>VLOOKUP(L12,Reporte!$N$5:$BN$133,4,FALSE)</f>
        <v>Número de actividades ejecutadas en el Plan anual de Seguridad y Salud en el Trabajo</v>
      </c>
      <c r="D10" s="673"/>
      <c r="E10" s="673"/>
      <c r="F10" s="682" t="str">
        <f>VLOOKUP(L12,Reporte!$N$5:$BN$133,6,FALSE)</f>
        <v>Se mide el número de actividades ejecutadas en el Plan anual de Seguridad y Salud en el Trabajo</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2006</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60</v>
      </c>
      <c r="D15" s="779"/>
      <c r="E15" s="780"/>
      <c r="F15" s="715" t="str">
        <f>VLOOKUP(L12,Reporte!$N$5:$BN$133,9,FALSE)</f>
        <v>Trimestral</v>
      </c>
      <c r="G15" s="716"/>
      <c r="H15" s="683" t="s">
        <v>37</v>
      </c>
      <c r="I15" s="683"/>
      <c r="J15" s="721" t="s">
        <v>465</v>
      </c>
      <c r="K15" s="722"/>
      <c r="L15" s="723"/>
      <c r="M15" s="657" t="str">
        <f>VLOOKUP(L12,Reporte!$N$5:$BN$133,28,FALSE)</f>
        <v>Secretaria General- Dirección de Talento Humano</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60</v>
      </c>
      <c r="D26" s="131">
        <f>+C26*0.98</f>
        <v>58.8</v>
      </c>
      <c r="E26" s="118"/>
      <c r="F26" s="118"/>
      <c r="G26" s="730"/>
      <c r="H26" s="730"/>
      <c r="I26" s="741"/>
      <c r="J26" s="741"/>
      <c r="K26" s="741"/>
      <c r="L26" s="730"/>
      <c r="M26" s="730"/>
      <c r="N26" s="730"/>
      <c r="O26" s="743"/>
      <c r="P26" s="119"/>
      <c r="Q26" s="120"/>
    </row>
    <row r="27" spans="1:17" s="98" customFormat="1" ht="15">
      <c r="A27" s="116" t="s">
        <v>95</v>
      </c>
      <c r="B27" s="131">
        <f>+D22</f>
        <v>0</v>
      </c>
      <c r="C27" s="131">
        <f>+C26</f>
        <v>60</v>
      </c>
      <c r="D27" s="131">
        <f>+D26</f>
        <v>58.8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60</v>
      </c>
      <c r="D28" s="131">
        <f t="shared" si="0"/>
        <v>58.8</v>
      </c>
      <c r="E28" s="118"/>
      <c r="F28" s="118"/>
      <c r="G28" s="730"/>
      <c r="H28" s="730"/>
      <c r="I28" s="730"/>
      <c r="J28" s="730"/>
      <c r="K28" s="118"/>
      <c r="L28" s="730"/>
      <c r="M28" s="730"/>
      <c r="N28" s="730"/>
      <c r="O28" s="743"/>
      <c r="P28" s="119"/>
      <c r="Q28" s="120"/>
    </row>
    <row r="29" spans="1:17" s="98" customFormat="1" ht="15">
      <c r="A29" s="116" t="s">
        <v>97</v>
      </c>
      <c r="B29" s="131">
        <f>+F22</f>
        <v>0</v>
      </c>
      <c r="C29" s="131">
        <f t="shared" si="0"/>
        <v>60</v>
      </c>
      <c r="D29" s="131">
        <f t="shared" si="0"/>
        <v>58.8</v>
      </c>
      <c r="E29" s="118"/>
      <c r="F29" s="118"/>
      <c r="G29" s="730"/>
      <c r="H29" s="730"/>
      <c r="I29" s="730"/>
      <c r="J29" s="730"/>
      <c r="K29" s="118"/>
      <c r="L29" s="730"/>
      <c r="M29" s="730"/>
      <c r="N29" s="730"/>
      <c r="O29" s="743"/>
      <c r="P29" s="119"/>
      <c r="Q29" s="120"/>
    </row>
    <row r="30" spans="1:17" s="98" customFormat="1" ht="15">
      <c r="A30" s="116" t="s">
        <v>98</v>
      </c>
      <c r="B30" s="131">
        <f>+G22</f>
        <v>0</v>
      </c>
      <c r="C30" s="131">
        <f t="shared" si="0"/>
        <v>60</v>
      </c>
      <c r="D30" s="131">
        <f t="shared" si="0"/>
        <v>58.8</v>
      </c>
      <c r="E30" s="118"/>
      <c r="F30" s="118"/>
      <c r="G30" s="730"/>
      <c r="H30" s="730"/>
      <c r="I30" s="730"/>
      <c r="J30" s="730"/>
      <c r="K30" s="118"/>
      <c r="L30" s="730"/>
      <c r="M30" s="730"/>
      <c r="N30" s="730"/>
      <c r="O30" s="743"/>
      <c r="P30" s="119"/>
      <c r="Q30" s="120"/>
    </row>
    <row r="31" spans="1:17" s="98" customFormat="1" ht="15">
      <c r="A31" s="116" t="s">
        <v>99</v>
      </c>
      <c r="B31" s="131">
        <f>+H22</f>
        <v>0</v>
      </c>
      <c r="C31" s="131">
        <f t="shared" si="0"/>
        <v>60</v>
      </c>
      <c r="D31" s="131">
        <f t="shared" si="0"/>
        <v>58.8</v>
      </c>
      <c r="E31" s="118"/>
      <c r="F31" s="118"/>
      <c r="G31" s="730"/>
      <c r="H31" s="730"/>
      <c r="I31" s="730"/>
      <c r="J31" s="730"/>
      <c r="K31" s="118"/>
      <c r="L31" s="730"/>
      <c r="M31" s="730"/>
      <c r="N31" s="730"/>
      <c r="O31" s="743"/>
      <c r="P31" s="119"/>
      <c r="Q31" s="120"/>
    </row>
    <row r="32" spans="1:17" s="98" customFormat="1" ht="15">
      <c r="A32" s="116" t="s">
        <v>100</v>
      </c>
      <c r="B32" s="131">
        <f>+I22</f>
        <v>0</v>
      </c>
      <c r="C32" s="131">
        <f t="shared" si="0"/>
        <v>60</v>
      </c>
      <c r="D32" s="131">
        <f t="shared" si="0"/>
        <v>58.8</v>
      </c>
      <c r="E32" s="118"/>
      <c r="F32" s="118"/>
      <c r="G32" s="730"/>
      <c r="H32" s="730"/>
      <c r="I32" s="730"/>
      <c r="J32" s="730"/>
      <c r="K32" s="118"/>
      <c r="L32" s="730"/>
      <c r="M32" s="730"/>
      <c r="N32" s="730"/>
      <c r="O32" s="743"/>
      <c r="P32" s="119"/>
      <c r="Q32" s="120"/>
    </row>
    <row r="33" spans="1:17" s="98" customFormat="1" ht="15">
      <c r="A33" s="116" t="s">
        <v>101</v>
      </c>
      <c r="B33" s="131">
        <f>+J22</f>
        <v>0</v>
      </c>
      <c r="C33" s="131">
        <f t="shared" si="0"/>
        <v>60</v>
      </c>
      <c r="D33" s="131">
        <f t="shared" si="0"/>
        <v>58.8</v>
      </c>
      <c r="E33" s="118"/>
      <c r="F33" s="118"/>
      <c r="G33" s="730"/>
      <c r="H33" s="730"/>
      <c r="I33" s="730"/>
      <c r="J33" s="730"/>
      <c r="K33" s="118"/>
      <c r="L33" s="730"/>
      <c r="M33" s="730"/>
      <c r="N33" s="730"/>
      <c r="O33" s="743"/>
      <c r="P33" s="119"/>
      <c r="Q33" s="120"/>
    </row>
    <row r="34" spans="1:17" s="98" customFormat="1" ht="15">
      <c r="A34" s="116" t="s">
        <v>102</v>
      </c>
      <c r="B34" s="131">
        <f>+K22</f>
        <v>0</v>
      </c>
      <c r="C34" s="131">
        <f t="shared" si="0"/>
        <v>60</v>
      </c>
      <c r="D34" s="131">
        <f t="shared" si="0"/>
        <v>58.8</v>
      </c>
      <c r="E34" s="118"/>
      <c r="F34" s="118"/>
      <c r="G34" s="730"/>
      <c r="H34" s="730"/>
      <c r="I34" s="730"/>
      <c r="J34" s="730"/>
      <c r="K34" s="118"/>
      <c r="L34" s="730"/>
      <c r="M34" s="730"/>
      <c r="N34" s="730"/>
      <c r="O34" s="743"/>
      <c r="P34" s="119"/>
      <c r="Q34" s="120"/>
    </row>
    <row r="35" spans="1:17" s="98" customFormat="1" ht="15">
      <c r="A35" s="116" t="s">
        <v>103</v>
      </c>
      <c r="B35" s="131">
        <f>+L22</f>
        <v>0</v>
      </c>
      <c r="C35" s="131">
        <f t="shared" si="0"/>
        <v>60</v>
      </c>
      <c r="D35" s="131">
        <f t="shared" si="0"/>
        <v>58.8</v>
      </c>
      <c r="E35" s="118"/>
      <c r="F35" s="118"/>
      <c r="G35" s="730"/>
      <c r="H35" s="730"/>
      <c r="I35" s="730"/>
      <c r="J35" s="730"/>
      <c r="K35" s="118"/>
      <c r="L35" s="730"/>
      <c r="M35" s="730"/>
      <c r="N35" s="730"/>
      <c r="O35" s="743"/>
      <c r="P35" s="119"/>
      <c r="Q35" s="120"/>
    </row>
    <row r="36" spans="1:17" s="98" customFormat="1" ht="15">
      <c r="A36" s="116" t="s">
        <v>104</v>
      </c>
      <c r="B36" s="131">
        <f>+M22</f>
        <v>0</v>
      </c>
      <c r="C36" s="131">
        <f t="shared" si="0"/>
        <v>60</v>
      </c>
      <c r="D36" s="131">
        <f t="shared" si="0"/>
        <v>58.8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60</v>
      </c>
      <c r="D37" s="131">
        <f t="shared" si="0"/>
        <v>58.8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60</v>
      </c>
      <c r="D38" s="133">
        <f>+D37</f>
        <v>58.8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54"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BD70E-325F-4322-91F8-370EB5B33DDD}">
  <sheetPr codeName="Hoja134"/>
  <dimension ref="A1:Q67"/>
  <sheetViews>
    <sheetView view="pageBreakPreview" zoomScale="80" zoomScaleNormal="73" zoomScaleSheetLayoutView="80" zoomScalePageLayoutView="55" workbookViewId="0">
      <selection activeCell="A7" sqref="A7:XFD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A1 Gestión y Administración del ​Talento Humano​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Cumplimiento del componente de integridad del Programa de Transparencia y Ética pública</v>
      </c>
      <c r="D6" s="673"/>
      <c r="E6" s="673"/>
      <c r="F6" s="673"/>
      <c r="G6" s="673"/>
      <c r="H6" s="673"/>
      <c r="I6" s="673"/>
      <c r="J6" s="673"/>
      <c r="K6" s="673"/>
      <c r="L6" s="673"/>
      <c r="M6" s="673"/>
      <c r="N6" s="673"/>
      <c r="O6" s="674"/>
      <c r="P6" s="99"/>
    </row>
    <row r="7" spans="1:17" ht="40.5" customHeight="1">
      <c r="A7" s="671" t="s">
        <v>10</v>
      </c>
      <c r="B7" s="672"/>
      <c r="C7" s="673" t="str">
        <f>VLOOKUP(L12,Reporte!A5:M133,10,FALSE)</f>
        <v>Administrar, fortalecer y gestionar el desarrollo integral del talento humano al servicio de la Superintendencia Nacional de Salud con el fin de contribuir al cumplimiento efectivo de las funciones y objetivos institucionales.</v>
      </c>
      <c r="D7" s="673"/>
      <c r="E7" s="673"/>
      <c r="F7" s="673"/>
      <c r="G7" s="673"/>
      <c r="H7" s="673"/>
      <c r="I7" s="673"/>
      <c r="J7" s="673"/>
      <c r="K7" s="673"/>
      <c r="L7" s="673"/>
      <c r="M7" s="673"/>
      <c r="N7" s="673"/>
      <c r="O7" s="674"/>
      <c r="P7" s="99"/>
    </row>
    <row r="8" spans="1:17" ht="15.75">
      <c r="A8" s="675" t="s">
        <v>464</v>
      </c>
      <c r="B8" s="656"/>
      <c r="C8" s="673" t="str">
        <f>VLOOKUP(L12,Reporte!$A$5:$N$133,13,FALSE)</f>
        <v>Definir, ejecutar y evaluar actividades en el marco del componente de Integridad del Programa de Transparencia y ética pública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0.75" customHeight="1">
      <c r="A10" s="677"/>
      <c r="B10" s="678"/>
      <c r="C10" s="673" t="str">
        <f>VLOOKUP(L12,Reporte!$N$5:$BN$133,4,FALSE)</f>
        <v>Número de actividades ejecutadas en el componente de integridad del Programa de Transparencia y Ética Pública</v>
      </c>
      <c r="D10" s="673"/>
      <c r="E10" s="673"/>
      <c r="F10" s="682" t="str">
        <f>VLOOKUP(L12,Reporte!$N$5:$BN$133,6,FALSE)</f>
        <v>Se mide el número de actividades ejecutadas en el componente de integridad del Programa de Transparencia y Ética Pública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2009</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19</v>
      </c>
      <c r="D15" s="779"/>
      <c r="E15" s="780"/>
      <c r="F15" s="715" t="str">
        <f>VLOOKUP(L12,Reporte!$N$5:$BN$133,9,FALSE)</f>
        <v>Trimestral</v>
      </c>
      <c r="G15" s="716"/>
      <c r="H15" s="683" t="s">
        <v>37</v>
      </c>
      <c r="I15" s="683"/>
      <c r="J15" s="721" t="s">
        <v>465</v>
      </c>
      <c r="K15" s="722"/>
      <c r="L15" s="723"/>
      <c r="M15" s="657" t="str">
        <f>VLOOKUP(L12,Reporte!$N$5:$BN$133,28,FALSE)</f>
        <v>Secretaria General- Dirección de Talento Humano</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19</v>
      </c>
      <c r="D26" s="131">
        <f>+C26*0.98</f>
        <v>18.62</v>
      </c>
      <c r="E26" s="118"/>
      <c r="F26" s="118"/>
      <c r="G26" s="730"/>
      <c r="H26" s="730"/>
      <c r="I26" s="741"/>
      <c r="J26" s="741"/>
      <c r="K26" s="741"/>
      <c r="L26" s="730"/>
      <c r="M26" s="730"/>
      <c r="N26" s="730"/>
      <c r="O26" s="743"/>
      <c r="P26" s="119"/>
      <c r="Q26" s="120"/>
    </row>
    <row r="27" spans="1:17" s="98" customFormat="1" ht="15">
      <c r="A27" s="116" t="s">
        <v>95</v>
      </c>
      <c r="B27" s="131">
        <f>+D22</f>
        <v>0</v>
      </c>
      <c r="C27" s="131">
        <f>+C26</f>
        <v>19</v>
      </c>
      <c r="D27" s="131">
        <f>+D26</f>
        <v>18.62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19</v>
      </c>
      <c r="D28" s="131">
        <f t="shared" si="0"/>
        <v>18.62</v>
      </c>
      <c r="E28" s="118"/>
      <c r="F28" s="118"/>
      <c r="G28" s="730"/>
      <c r="H28" s="730"/>
      <c r="I28" s="730"/>
      <c r="J28" s="730"/>
      <c r="K28" s="118"/>
      <c r="L28" s="730"/>
      <c r="M28" s="730"/>
      <c r="N28" s="730"/>
      <c r="O28" s="743"/>
      <c r="P28" s="119"/>
      <c r="Q28" s="120"/>
    </row>
    <row r="29" spans="1:17" s="98" customFormat="1" ht="15">
      <c r="A29" s="116" t="s">
        <v>97</v>
      </c>
      <c r="B29" s="131">
        <f>+F22</f>
        <v>0</v>
      </c>
      <c r="C29" s="131">
        <f t="shared" si="0"/>
        <v>19</v>
      </c>
      <c r="D29" s="131">
        <f t="shared" si="0"/>
        <v>18.62</v>
      </c>
      <c r="E29" s="118"/>
      <c r="F29" s="118"/>
      <c r="G29" s="730"/>
      <c r="H29" s="730"/>
      <c r="I29" s="730"/>
      <c r="J29" s="730"/>
      <c r="K29" s="118"/>
      <c r="L29" s="730"/>
      <c r="M29" s="730"/>
      <c r="N29" s="730"/>
      <c r="O29" s="743"/>
      <c r="P29" s="119"/>
      <c r="Q29" s="120"/>
    </row>
    <row r="30" spans="1:17" s="98" customFormat="1" ht="15">
      <c r="A30" s="116" t="s">
        <v>98</v>
      </c>
      <c r="B30" s="131">
        <f>+G22</f>
        <v>0</v>
      </c>
      <c r="C30" s="131">
        <f t="shared" si="0"/>
        <v>19</v>
      </c>
      <c r="D30" s="131">
        <f t="shared" si="0"/>
        <v>18.62</v>
      </c>
      <c r="E30" s="118"/>
      <c r="F30" s="118"/>
      <c r="G30" s="730"/>
      <c r="H30" s="730"/>
      <c r="I30" s="730"/>
      <c r="J30" s="730"/>
      <c r="K30" s="118"/>
      <c r="L30" s="730"/>
      <c r="M30" s="730"/>
      <c r="N30" s="730"/>
      <c r="O30" s="743"/>
      <c r="P30" s="119"/>
      <c r="Q30" s="120"/>
    </row>
    <row r="31" spans="1:17" s="98" customFormat="1" ht="15">
      <c r="A31" s="116" t="s">
        <v>99</v>
      </c>
      <c r="B31" s="131">
        <f>+H22</f>
        <v>0</v>
      </c>
      <c r="C31" s="131">
        <f t="shared" si="0"/>
        <v>19</v>
      </c>
      <c r="D31" s="131">
        <f t="shared" si="0"/>
        <v>18.62</v>
      </c>
      <c r="E31" s="118"/>
      <c r="F31" s="118"/>
      <c r="G31" s="730"/>
      <c r="H31" s="730"/>
      <c r="I31" s="730"/>
      <c r="J31" s="730"/>
      <c r="K31" s="118"/>
      <c r="L31" s="730"/>
      <c r="M31" s="730"/>
      <c r="N31" s="730"/>
      <c r="O31" s="743"/>
      <c r="P31" s="119"/>
      <c r="Q31" s="120"/>
    </row>
    <row r="32" spans="1:17" s="98" customFormat="1" ht="15">
      <c r="A32" s="116" t="s">
        <v>100</v>
      </c>
      <c r="B32" s="131">
        <f>+I22</f>
        <v>0</v>
      </c>
      <c r="C32" s="131">
        <f t="shared" si="0"/>
        <v>19</v>
      </c>
      <c r="D32" s="131">
        <f t="shared" si="0"/>
        <v>18.62</v>
      </c>
      <c r="E32" s="118"/>
      <c r="F32" s="118"/>
      <c r="G32" s="730"/>
      <c r="H32" s="730"/>
      <c r="I32" s="730"/>
      <c r="J32" s="730"/>
      <c r="K32" s="118"/>
      <c r="L32" s="730"/>
      <c r="M32" s="730"/>
      <c r="N32" s="730"/>
      <c r="O32" s="743"/>
      <c r="P32" s="119"/>
      <c r="Q32" s="120"/>
    </row>
    <row r="33" spans="1:17" s="98" customFormat="1" ht="15">
      <c r="A33" s="116" t="s">
        <v>101</v>
      </c>
      <c r="B33" s="131">
        <f>+J22</f>
        <v>0</v>
      </c>
      <c r="C33" s="131">
        <f t="shared" si="0"/>
        <v>19</v>
      </c>
      <c r="D33" s="131">
        <f t="shared" si="0"/>
        <v>18.62</v>
      </c>
      <c r="E33" s="118"/>
      <c r="F33" s="118"/>
      <c r="G33" s="730"/>
      <c r="H33" s="730"/>
      <c r="I33" s="730"/>
      <c r="J33" s="730"/>
      <c r="K33" s="118"/>
      <c r="L33" s="730"/>
      <c r="M33" s="730"/>
      <c r="N33" s="730"/>
      <c r="O33" s="743"/>
      <c r="P33" s="119"/>
      <c r="Q33" s="120"/>
    </row>
    <row r="34" spans="1:17" s="98" customFormat="1" ht="15">
      <c r="A34" s="116" t="s">
        <v>102</v>
      </c>
      <c r="B34" s="131">
        <f>+K22</f>
        <v>0</v>
      </c>
      <c r="C34" s="131">
        <f t="shared" si="0"/>
        <v>19</v>
      </c>
      <c r="D34" s="131">
        <f t="shared" si="0"/>
        <v>18.62</v>
      </c>
      <c r="E34" s="118"/>
      <c r="F34" s="118"/>
      <c r="G34" s="730"/>
      <c r="H34" s="730"/>
      <c r="I34" s="730"/>
      <c r="J34" s="730"/>
      <c r="K34" s="118"/>
      <c r="L34" s="730"/>
      <c r="M34" s="730"/>
      <c r="N34" s="730"/>
      <c r="O34" s="743"/>
      <c r="P34" s="119"/>
      <c r="Q34" s="120"/>
    </row>
    <row r="35" spans="1:17" s="98" customFormat="1" ht="15">
      <c r="A35" s="116" t="s">
        <v>103</v>
      </c>
      <c r="B35" s="131">
        <f>+L22</f>
        <v>0</v>
      </c>
      <c r="C35" s="131">
        <f t="shared" si="0"/>
        <v>19</v>
      </c>
      <c r="D35" s="131">
        <f t="shared" si="0"/>
        <v>18.62</v>
      </c>
      <c r="E35" s="118"/>
      <c r="F35" s="118"/>
      <c r="G35" s="730"/>
      <c r="H35" s="730"/>
      <c r="I35" s="730"/>
      <c r="J35" s="730"/>
      <c r="K35" s="118"/>
      <c r="L35" s="730"/>
      <c r="M35" s="730"/>
      <c r="N35" s="730"/>
      <c r="O35" s="743"/>
      <c r="P35" s="119"/>
      <c r="Q35" s="120"/>
    </row>
    <row r="36" spans="1:17" s="98" customFormat="1" ht="15">
      <c r="A36" s="116" t="s">
        <v>104</v>
      </c>
      <c r="B36" s="131">
        <f>+M22</f>
        <v>0</v>
      </c>
      <c r="C36" s="131">
        <f t="shared" si="0"/>
        <v>19</v>
      </c>
      <c r="D36" s="131">
        <f t="shared" si="0"/>
        <v>18.62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19</v>
      </c>
      <c r="D37" s="131">
        <f t="shared" si="0"/>
        <v>18.62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19</v>
      </c>
      <c r="D38" s="133">
        <f>+D37</f>
        <v>18.62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58.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086D0-548E-4CA4-A96F-2E36D3063FF3}">
  <sheetPr codeName="Hoja135"/>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A1 Gestión y Administración del ​Talento Humano​</v>
      </c>
      <c r="D5" s="669"/>
      <c r="E5" s="669"/>
      <c r="F5" s="669"/>
      <c r="G5" s="669"/>
      <c r="H5" s="669"/>
      <c r="I5" s="669"/>
      <c r="J5" s="669"/>
      <c r="K5" s="669"/>
      <c r="L5" s="669"/>
      <c r="M5" s="669"/>
      <c r="N5" s="669"/>
      <c r="O5" s="670"/>
      <c r="P5" s="101"/>
      <c r="Q5" s="102"/>
    </row>
    <row r="6" spans="1:17" ht="28.5" customHeight="1">
      <c r="A6" s="671" t="s">
        <v>8</v>
      </c>
      <c r="B6" s="672"/>
      <c r="C6" s="673" t="str">
        <f>VLOOKUP(L12,Reporte!$N$5:$BN$133,2,FALSE)</f>
        <v>Cumplimiento de Acuerdos Sindicales</v>
      </c>
      <c r="D6" s="673"/>
      <c r="E6" s="673"/>
      <c r="F6" s="673"/>
      <c r="G6" s="673"/>
      <c r="H6" s="673"/>
      <c r="I6" s="673"/>
      <c r="J6" s="673"/>
      <c r="K6" s="673"/>
      <c r="L6" s="673"/>
      <c r="M6" s="673"/>
      <c r="N6" s="673"/>
      <c r="O6" s="674"/>
      <c r="P6" s="99"/>
    </row>
    <row r="7" spans="1:17" ht="39" customHeight="1">
      <c r="A7" s="671" t="s">
        <v>10</v>
      </c>
      <c r="B7" s="672"/>
      <c r="C7" s="673" t="str">
        <f>VLOOKUP(L12,Reporte!A5:M133,10,FALSE)</f>
        <v>Administrar, fortalecer y gestionar el desarrollo integral del talento humano al servicio de la Superintendencia Nacional de Salud con el fin de contribuir al cumplimiento efectivo de las funciones y objetivos institucionales.</v>
      </c>
      <c r="D7" s="673"/>
      <c r="E7" s="673"/>
      <c r="F7" s="673"/>
      <c r="G7" s="673"/>
      <c r="H7" s="673"/>
      <c r="I7" s="673"/>
      <c r="J7" s="673"/>
      <c r="K7" s="673"/>
      <c r="L7" s="673"/>
      <c r="M7" s="673"/>
      <c r="N7" s="673"/>
      <c r="O7" s="674"/>
      <c r="P7" s="99"/>
    </row>
    <row r="8" spans="1:17" ht="15.75">
      <c r="A8" s="675" t="s">
        <v>464</v>
      </c>
      <c r="B8" s="656"/>
      <c r="C8" s="673" t="str">
        <f>VLOOKUP(L12,Reporte!$A$5:$N$133,13,FALSE)</f>
        <v>Realizar seguimiento al cumplimiento de Acuerdos sindicales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6.5" customHeight="1">
      <c r="A10" s="677"/>
      <c r="B10" s="678"/>
      <c r="C10" s="673" t="str">
        <f>VLOOKUP(L12,Reporte!$N$5:$BN$133,4,FALSE)</f>
        <v>Número de informes de compromisos de acuerdos sindicales cumplidos</v>
      </c>
      <c r="D10" s="673"/>
      <c r="E10" s="673"/>
      <c r="F10" s="682" t="str">
        <f>VLOOKUP(L12,Reporte!$N$5:$BN$133,6,FALSE)</f>
        <v>Se mide el número de informes de compromisos de acuerdos sindicales cumplidos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2012</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99">
        <f>VLOOKUP(L12,Reporte!$N$5:$BN$133,11,FALSE)</f>
        <v>4</v>
      </c>
      <c r="D15" s="800"/>
      <c r="E15" s="801"/>
      <c r="F15" s="715" t="str">
        <f>VLOOKUP(L12,Reporte!$N$5:$BN$133,9,FALSE)</f>
        <v>Trimestral</v>
      </c>
      <c r="G15" s="716"/>
      <c r="H15" s="683" t="s">
        <v>37</v>
      </c>
      <c r="I15" s="683"/>
      <c r="J15" s="721" t="s">
        <v>465</v>
      </c>
      <c r="K15" s="722"/>
      <c r="L15" s="723"/>
      <c r="M15" s="657" t="str">
        <f>VLOOKUP(L12,Reporte!$N$5:$BN$133,28,FALSE)</f>
        <v>Secretaria General- Dirección de Talento Humano</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v>
      </c>
      <c r="D26" s="131">
        <f>+C26*0.98</f>
        <v>3.92</v>
      </c>
      <c r="E26" s="118"/>
      <c r="F26" s="118"/>
      <c r="G26" s="730"/>
      <c r="H26" s="730"/>
      <c r="I26" s="741"/>
      <c r="J26" s="741"/>
      <c r="K26" s="741"/>
      <c r="L26" s="730"/>
      <c r="M26" s="730"/>
      <c r="N26" s="730"/>
      <c r="O26" s="743"/>
      <c r="P26" s="119"/>
      <c r="Q26" s="120"/>
    </row>
    <row r="27" spans="1:17" s="98" customFormat="1" ht="15">
      <c r="A27" s="116" t="s">
        <v>95</v>
      </c>
      <c r="B27" s="131">
        <f>+D22</f>
        <v>0</v>
      </c>
      <c r="C27" s="131">
        <f>+C26</f>
        <v>4</v>
      </c>
      <c r="D27" s="131">
        <f>+D26</f>
        <v>3.92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v>
      </c>
      <c r="D28" s="131">
        <f t="shared" si="0"/>
        <v>3.92</v>
      </c>
      <c r="E28" s="118"/>
      <c r="F28" s="118"/>
      <c r="G28" s="730"/>
      <c r="H28" s="730"/>
      <c r="I28" s="730"/>
      <c r="J28" s="730"/>
      <c r="K28" s="118"/>
      <c r="L28" s="730"/>
      <c r="M28" s="730"/>
      <c r="N28" s="730"/>
      <c r="O28" s="743"/>
      <c r="P28" s="119"/>
      <c r="Q28" s="120"/>
    </row>
    <row r="29" spans="1:17" s="98" customFormat="1" ht="15">
      <c r="A29" s="116" t="s">
        <v>97</v>
      </c>
      <c r="B29" s="131">
        <f>+F22</f>
        <v>0</v>
      </c>
      <c r="C29" s="131">
        <f t="shared" si="0"/>
        <v>4</v>
      </c>
      <c r="D29" s="131">
        <f t="shared" si="0"/>
        <v>3.92</v>
      </c>
      <c r="E29" s="118"/>
      <c r="F29" s="118"/>
      <c r="G29" s="730"/>
      <c r="H29" s="730"/>
      <c r="I29" s="730"/>
      <c r="J29" s="730"/>
      <c r="K29" s="118"/>
      <c r="L29" s="730"/>
      <c r="M29" s="730"/>
      <c r="N29" s="730"/>
      <c r="O29" s="743"/>
      <c r="P29" s="119"/>
      <c r="Q29" s="120"/>
    </row>
    <row r="30" spans="1:17" s="98" customFormat="1" ht="15">
      <c r="A30" s="116" t="s">
        <v>98</v>
      </c>
      <c r="B30" s="131">
        <f>+G22</f>
        <v>0</v>
      </c>
      <c r="C30" s="131">
        <f t="shared" si="0"/>
        <v>4</v>
      </c>
      <c r="D30" s="131">
        <f t="shared" si="0"/>
        <v>3.92</v>
      </c>
      <c r="E30" s="118"/>
      <c r="F30" s="118"/>
      <c r="G30" s="730"/>
      <c r="H30" s="730"/>
      <c r="I30" s="730"/>
      <c r="J30" s="730"/>
      <c r="K30" s="118"/>
      <c r="L30" s="730"/>
      <c r="M30" s="730"/>
      <c r="N30" s="730"/>
      <c r="O30" s="743"/>
      <c r="P30" s="119"/>
      <c r="Q30" s="120"/>
    </row>
    <row r="31" spans="1:17" s="98" customFormat="1" ht="15">
      <c r="A31" s="116" t="s">
        <v>99</v>
      </c>
      <c r="B31" s="131">
        <f>+H22</f>
        <v>0</v>
      </c>
      <c r="C31" s="131">
        <f t="shared" si="0"/>
        <v>4</v>
      </c>
      <c r="D31" s="131">
        <f t="shared" si="0"/>
        <v>3.92</v>
      </c>
      <c r="E31" s="118"/>
      <c r="F31" s="118"/>
      <c r="G31" s="730"/>
      <c r="H31" s="730"/>
      <c r="I31" s="730"/>
      <c r="J31" s="730"/>
      <c r="K31" s="118"/>
      <c r="L31" s="730"/>
      <c r="M31" s="730"/>
      <c r="N31" s="730"/>
      <c r="O31" s="743"/>
      <c r="P31" s="119"/>
      <c r="Q31" s="120"/>
    </row>
    <row r="32" spans="1:17" s="98" customFormat="1" ht="15">
      <c r="A32" s="116" t="s">
        <v>100</v>
      </c>
      <c r="B32" s="131">
        <f>+I22</f>
        <v>0</v>
      </c>
      <c r="C32" s="131">
        <f t="shared" si="0"/>
        <v>4</v>
      </c>
      <c r="D32" s="131">
        <f t="shared" si="0"/>
        <v>3.92</v>
      </c>
      <c r="E32" s="118"/>
      <c r="F32" s="118"/>
      <c r="G32" s="730"/>
      <c r="H32" s="730"/>
      <c r="I32" s="730"/>
      <c r="J32" s="730"/>
      <c r="K32" s="118"/>
      <c r="L32" s="730"/>
      <c r="M32" s="730"/>
      <c r="N32" s="730"/>
      <c r="O32" s="743"/>
      <c r="P32" s="119"/>
      <c r="Q32" s="120"/>
    </row>
    <row r="33" spans="1:17" s="98" customFormat="1" ht="15">
      <c r="A33" s="116" t="s">
        <v>101</v>
      </c>
      <c r="B33" s="131">
        <f>+J22</f>
        <v>0</v>
      </c>
      <c r="C33" s="131">
        <f t="shared" si="0"/>
        <v>4</v>
      </c>
      <c r="D33" s="131">
        <f t="shared" si="0"/>
        <v>3.92</v>
      </c>
      <c r="E33" s="118"/>
      <c r="F33" s="118"/>
      <c r="G33" s="730"/>
      <c r="H33" s="730"/>
      <c r="I33" s="730"/>
      <c r="J33" s="730"/>
      <c r="K33" s="118"/>
      <c r="L33" s="730"/>
      <c r="M33" s="730"/>
      <c r="N33" s="730"/>
      <c r="O33" s="743"/>
      <c r="P33" s="119"/>
      <c r="Q33" s="120"/>
    </row>
    <row r="34" spans="1:17" s="98" customFormat="1" ht="15">
      <c r="A34" s="116" t="s">
        <v>102</v>
      </c>
      <c r="B34" s="131">
        <f>+K22</f>
        <v>0</v>
      </c>
      <c r="C34" s="131">
        <f t="shared" si="0"/>
        <v>4</v>
      </c>
      <c r="D34" s="131">
        <f t="shared" si="0"/>
        <v>3.92</v>
      </c>
      <c r="E34" s="118"/>
      <c r="F34" s="118"/>
      <c r="G34" s="730"/>
      <c r="H34" s="730"/>
      <c r="I34" s="730"/>
      <c r="J34" s="730"/>
      <c r="K34" s="118"/>
      <c r="L34" s="730"/>
      <c r="M34" s="730"/>
      <c r="N34" s="730"/>
      <c r="O34" s="743"/>
      <c r="P34" s="119"/>
      <c r="Q34" s="120"/>
    </row>
    <row r="35" spans="1:17" s="98" customFormat="1" ht="15">
      <c r="A35" s="116" t="s">
        <v>103</v>
      </c>
      <c r="B35" s="131">
        <f>+L22</f>
        <v>0</v>
      </c>
      <c r="C35" s="131">
        <f t="shared" si="0"/>
        <v>4</v>
      </c>
      <c r="D35" s="131">
        <f t="shared" si="0"/>
        <v>3.92</v>
      </c>
      <c r="E35" s="118"/>
      <c r="F35" s="118"/>
      <c r="G35" s="730"/>
      <c r="H35" s="730"/>
      <c r="I35" s="730"/>
      <c r="J35" s="730"/>
      <c r="K35" s="118"/>
      <c r="L35" s="730"/>
      <c r="M35" s="730"/>
      <c r="N35" s="730"/>
      <c r="O35" s="743"/>
      <c r="P35" s="119"/>
      <c r="Q35" s="120"/>
    </row>
    <row r="36" spans="1:17" s="98" customFormat="1" ht="15">
      <c r="A36" s="116" t="s">
        <v>104</v>
      </c>
      <c r="B36" s="131">
        <f>+M22</f>
        <v>0</v>
      </c>
      <c r="C36" s="131">
        <f t="shared" si="0"/>
        <v>4</v>
      </c>
      <c r="D36" s="131">
        <f t="shared" si="0"/>
        <v>3.92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v>
      </c>
      <c r="D37" s="131">
        <f t="shared" si="0"/>
        <v>3.92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v>
      </c>
      <c r="D38" s="133">
        <f>+D37</f>
        <v>3.92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2044-9AB4-43D4-9CC7-0B205D7092E9}">
  <sheetPr codeName="Hoja136"/>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Estados Financieros Certificados y publicados en Web de la SNS</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15.75">
      <c r="A8" s="675" t="s">
        <v>464</v>
      </c>
      <c r="B8" s="656"/>
      <c r="C8" s="673" t="str">
        <f>VLOOKUP(L12,Reporte!$A$5:$N$133,13,FALSE)</f>
        <v>Elaborar, presentar y publicar con oportunidad los Estados Financieros de la SNS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2.75" customHeight="1">
      <c r="A10" s="677"/>
      <c r="B10" s="678"/>
      <c r="C10" s="673" t="str">
        <f>VLOOKUP(L12,Reporte!$N$5:$BN$133,4,FALSE)</f>
        <v>Número de Estados Financieros Certificados y publicados en Web de la SNS</v>
      </c>
      <c r="D10" s="673"/>
      <c r="E10" s="673"/>
      <c r="F10" s="682" t="str">
        <f>VLOOKUP(L12,Reporte!$N$5:$BN$133,6,FALSE)</f>
        <v>Se mide el número de Estados Financieros Certificados y publicados en Web de la SNS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2015</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4</v>
      </c>
      <c r="D15" s="779"/>
      <c r="E15" s="780"/>
      <c r="F15" s="715" t="str">
        <f>VLOOKUP(L12,Reporte!$N$5:$BN$133,9,FALSE)</f>
        <v>Trimestral</v>
      </c>
      <c r="G15" s="716"/>
      <c r="H15" s="683" t="s">
        <v>37</v>
      </c>
      <c r="I15" s="683"/>
      <c r="J15" s="721" t="s">
        <v>465</v>
      </c>
      <c r="K15" s="722"/>
      <c r="L15" s="723"/>
      <c r="M15" s="657" t="str">
        <f>VLOOKUP(L12,Reporte!$N$5:$BN$133,28,FALSE)</f>
        <v>Secretaria General- Dirección Financiera</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v>
      </c>
      <c r="D26" s="131">
        <f>+C26*0.98</f>
        <v>3.92</v>
      </c>
      <c r="E26" s="118"/>
      <c r="F26" s="118"/>
      <c r="G26" s="730"/>
      <c r="H26" s="730"/>
      <c r="I26" s="741"/>
      <c r="J26" s="741"/>
      <c r="K26" s="741"/>
      <c r="L26" s="730"/>
      <c r="M26" s="730"/>
      <c r="N26" s="730"/>
      <c r="O26" s="743"/>
      <c r="P26" s="119"/>
      <c r="Q26" s="120"/>
    </row>
    <row r="27" spans="1:17" s="98" customFormat="1" ht="15">
      <c r="A27" s="116" t="s">
        <v>95</v>
      </c>
      <c r="B27" s="131">
        <f>+D22</f>
        <v>0</v>
      </c>
      <c r="C27" s="131">
        <f>+C26</f>
        <v>4</v>
      </c>
      <c r="D27" s="131">
        <f>+D26</f>
        <v>3.92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v>
      </c>
      <c r="D28" s="131">
        <f t="shared" si="0"/>
        <v>3.92</v>
      </c>
      <c r="E28" s="118"/>
      <c r="F28" s="118"/>
      <c r="G28" s="730"/>
      <c r="H28" s="730"/>
      <c r="I28" s="730"/>
      <c r="J28" s="730"/>
      <c r="K28" s="118"/>
      <c r="L28" s="730"/>
      <c r="M28" s="730"/>
      <c r="N28" s="730"/>
      <c r="O28" s="743"/>
      <c r="P28" s="119"/>
      <c r="Q28" s="120"/>
    </row>
    <row r="29" spans="1:17" s="98" customFormat="1" ht="15">
      <c r="A29" s="116" t="s">
        <v>97</v>
      </c>
      <c r="B29" s="131">
        <f>+F22</f>
        <v>0</v>
      </c>
      <c r="C29" s="131">
        <f t="shared" si="0"/>
        <v>4</v>
      </c>
      <c r="D29" s="131">
        <f t="shared" si="0"/>
        <v>3.92</v>
      </c>
      <c r="E29" s="118"/>
      <c r="F29" s="118"/>
      <c r="G29" s="730"/>
      <c r="H29" s="730"/>
      <c r="I29" s="730"/>
      <c r="J29" s="730"/>
      <c r="K29" s="118"/>
      <c r="L29" s="730"/>
      <c r="M29" s="730"/>
      <c r="N29" s="730"/>
      <c r="O29" s="743"/>
      <c r="P29" s="119"/>
      <c r="Q29" s="120"/>
    </row>
    <row r="30" spans="1:17" s="98" customFormat="1" ht="15">
      <c r="A30" s="116" t="s">
        <v>98</v>
      </c>
      <c r="B30" s="131">
        <f>+G22</f>
        <v>0</v>
      </c>
      <c r="C30" s="131">
        <f t="shared" si="0"/>
        <v>4</v>
      </c>
      <c r="D30" s="131">
        <f t="shared" si="0"/>
        <v>3.92</v>
      </c>
      <c r="E30" s="118"/>
      <c r="F30" s="118"/>
      <c r="G30" s="730"/>
      <c r="H30" s="730"/>
      <c r="I30" s="730"/>
      <c r="J30" s="730"/>
      <c r="K30" s="118"/>
      <c r="L30" s="730"/>
      <c r="M30" s="730"/>
      <c r="N30" s="730"/>
      <c r="O30" s="743"/>
      <c r="P30" s="119"/>
      <c r="Q30" s="120"/>
    </row>
    <row r="31" spans="1:17" s="98" customFormat="1" ht="15">
      <c r="A31" s="116" t="s">
        <v>99</v>
      </c>
      <c r="B31" s="131">
        <f>+H22</f>
        <v>0</v>
      </c>
      <c r="C31" s="131">
        <f t="shared" si="0"/>
        <v>4</v>
      </c>
      <c r="D31" s="131">
        <f t="shared" si="0"/>
        <v>3.92</v>
      </c>
      <c r="E31" s="118"/>
      <c r="F31" s="118"/>
      <c r="G31" s="730"/>
      <c r="H31" s="730"/>
      <c r="I31" s="730"/>
      <c r="J31" s="730"/>
      <c r="K31" s="118"/>
      <c r="L31" s="730"/>
      <c r="M31" s="730"/>
      <c r="N31" s="730"/>
      <c r="O31" s="743"/>
      <c r="P31" s="119"/>
      <c r="Q31" s="120"/>
    </row>
    <row r="32" spans="1:17" s="98" customFormat="1" ht="15">
      <c r="A32" s="116" t="s">
        <v>100</v>
      </c>
      <c r="B32" s="131">
        <f>+I22</f>
        <v>0</v>
      </c>
      <c r="C32" s="131">
        <f t="shared" si="0"/>
        <v>4</v>
      </c>
      <c r="D32" s="131">
        <f t="shared" si="0"/>
        <v>3.92</v>
      </c>
      <c r="E32" s="118"/>
      <c r="F32" s="118"/>
      <c r="G32" s="730"/>
      <c r="H32" s="730"/>
      <c r="I32" s="730"/>
      <c r="J32" s="730"/>
      <c r="K32" s="118"/>
      <c r="L32" s="730"/>
      <c r="M32" s="730"/>
      <c r="N32" s="730"/>
      <c r="O32" s="743"/>
      <c r="P32" s="119"/>
      <c r="Q32" s="120"/>
    </row>
    <row r="33" spans="1:17" s="98" customFormat="1" ht="15">
      <c r="A33" s="116" t="s">
        <v>101</v>
      </c>
      <c r="B33" s="131">
        <f>+J22</f>
        <v>0</v>
      </c>
      <c r="C33" s="131">
        <f t="shared" si="0"/>
        <v>4</v>
      </c>
      <c r="D33" s="131">
        <f t="shared" si="0"/>
        <v>3.92</v>
      </c>
      <c r="E33" s="118"/>
      <c r="F33" s="118"/>
      <c r="G33" s="730"/>
      <c r="H33" s="730"/>
      <c r="I33" s="730"/>
      <c r="J33" s="730"/>
      <c r="K33" s="118"/>
      <c r="L33" s="730"/>
      <c r="M33" s="730"/>
      <c r="N33" s="730"/>
      <c r="O33" s="743"/>
      <c r="P33" s="119"/>
      <c r="Q33" s="120"/>
    </row>
    <row r="34" spans="1:17" s="98" customFormat="1" ht="15">
      <c r="A34" s="116" t="s">
        <v>102</v>
      </c>
      <c r="B34" s="131">
        <f>+K22</f>
        <v>0</v>
      </c>
      <c r="C34" s="131">
        <f t="shared" si="0"/>
        <v>4</v>
      </c>
      <c r="D34" s="131">
        <f t="shared" si="0"/>
        <v>3.92</v>
      </c>
      <c r="E34" s="118"/>
      <c r="F34" s="118"/>
      <c r="G34" s="730"/>
      <c r="H34" s="730"/>
      <c r="I34" s="730"/>
      <c r="J34" s="730"/>
      <c r="K34" s="118"/>
      <c r="L34" s="730"/>
      <c r="M34" s="730"/>
      <c r="N34" s="730"/>
      <c r="O34" s="743"/>
      <c r="P34" s="119"/>
      <c r="Q34" s="120"/>
    </row>
    <row r="35" spans="1:17" s="98" customFormat="1" ht="15">
      <c r="A35" s="116" t="s">
        <v>103</v>
      </c>
      <c r="B35" s="131">
        <f>+L22</f>
        <v>0</v>
      </c>
      <c r="C35" s="131">
        <f t="shared" si="0"/>
        <v>4</v>
      </c>
      <c r="D35" s="131">
        <f t="shared" si="0"/>
        <v>3.92</v>
      </c>
      <c r="E35" s="118"/>
      <c r="F35" s="118"/>
      <c r="G35" s="730"/>
      <c r="H35" s="730"/>
      <c r="I35" s="730"/>
      <c r="J35" s="730"/>
      <c r="K35" s="118"/>
      <c r="L35" s="730"/>
      <c r="M35" s="730"/>
      <c r="N35" s="730"/>
      <c r="O35" s="743"/>
      <c r="P35" s="119"/>
      <c r="Q35" s="120"/>
    </row>
    <row r="36" spans="1:17" s="98" customFormat="1" ht="15">
      <c r="A36" s="116" t="s">
        <v>104</v>
      </c>
      <c r="B36" s="131">
        <f>+M22</f>
        <v>0</v>
      </c>
      <c r="C36" s="131">
        <f t="shared" si="0"/>
        <v>4</v>
      </c>
      <c r="D36" s="131">
        <f t="shared" si="0"/>
        <v>3.92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v>
      </c>
      <c r="D37" s="131">
        <f t="shared" si="0"/>
        <v>3.92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v>
      </c>
      <c r="D38" s="133">
        <f>+D37</f>
        <v>3.92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E1AC4-A334-4FCD-9E56-9AAEF37ED5BB}">
  <sheetPr codeName="Hoja137"/>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Actas formalizadas del CTSC</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15.75">
      <c r="A8" s="675" t="s">
        <v>464</v>
      </c>
      <c r="B8" s="656"/>
      <c r="C8" s="673" t="str">
        <f>VLOOKUP(L12,Reporte!$A$5:$N$133,13,FALSE)</f>
        <v>Adelantar las sesiones del Comité Técnico de Sostenibilidad Contable</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1.5" customHeight="1">
      <c r="A10" s="677"/>
      <c r="B10" s="678"/>
      <c r="C10" s="673" t="str">
        <f>VLOOKUP(L12,Reporte!$N$5:$BN$133,4,FALSE)</f>
        <v>Número de Actas formalizadas del CTSC</v>
      </c>
      <c r="D10" s="673"/>
      <c r="E10" s="673"/>
      <c r="F10" s="682" t="str">
        <f>VLOOKUP(L12,Reporte!$N$5:$BN$133,6,FALSE)</f>
        <v>Se mide el número de Actas formalizadas del CTSC</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2018</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99">
        <f>VLOOKUP(L12,Reporte!$N$5:$BN$133,11,FALSE)</f>
        <v>2</v>
      </c>
      <c r="D15" s="800"/>
      <c r="E15" s="801"/>
      <c r="F15" s="715" t="str">
        <f>VLOOKUP(L12,Reporte!$N$5:$BN$133,9,FALSE)</f>
        <v>Trimestral</v>
      </c>
      <c r="G15" s="716"/>
      <c r="H15" s="683" t="s">
        <v>37</v>
      </c>
      <c r="I15" s="683"/>
      <c r="J15" s="721" t="s">
        <v>465</v>
      </c>
      <c r="K15" s="722"/>
      <c r="L15" s="723"/>
      <c r="M15" s="657" t="str">
        <f>VLOOKUP(L12,Reporte!$N$5:$BN$133,28,FALSE)</f>
        <v>Secretaria General- Dirección Financiera</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2</v>
      </c>
      <c r="D26" s="131">
        <f>+C26*0.98</f>
        <v>1.96</v>
      </c>
      <c r="E26" s="118"/>
      <c r="F26" s="118"/>
      <c r="G26" s="730"/>
      <c r="H26" s="730"/>
      <c r="I26" s="741"/>
      <c r="J26" s="741"/>
      <c r="K26" s="741"/>
      <c r="L26" s="730"/>
      <c r="M26" s="730"/>
      <c r="N26" s="730"/>
      <c r="O26" s="743"/>
      <c r="P26" s="119"/>
      <c r="Q26" s="120"/>
    </row>
    <row r="27" spans="1:17" s="98" customFormat="1" ht="15">
      <c r="A27" s="116" t="s">
        <v>95</v>
      </c>
      <c r="B27" s="131">
        <f>+D22</f>
        <v>0</v>
      </c>
      <c r="C27" s="131">
        <f>+C26</f>
        <v>2</v>
      </c>
      <c r="D27" s="131">
        <f>+D26</f>
        <v>1.96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2</v>
      </c>
      <c r="D28" s="131">
        <f t="shared" si="0"/>
        <v>1.96</v>
      </c>
      <c r="E28" s="118"/>
      <c r="F28" s="118"/>
      <c r="G28" s="730"/>
      <c r="H28" s="730"/>
      <c r="I28" s="730"/>
      <c r="J28" s="730"/>
      <c r="K28" s="118"/>
      <c r="L28" s="730"/>
      <c r="M28" s="730"/>
      <c r="N28" s="730"/>
      <c r="O28" s="743"/>
      <c r="P28" s="119"/>
      <c r="Q28" s="120"/>
    </row>
    <row r="29" spans="1:17" s="98" customFormat="1" ht="15">
      <c r="A29" s="116" t="s">
        <v>97</v>
      </c>
      <c r="B29" s="131">
        <f>+F22</f>
        <v>0</v>
      </c>
      <c r="C29" s="131">
        <f t="shared" si="0"/>
        <v>2</v>
      </c>
      <c r="D29" s="131">
        <f t="shared" si="0"/>
        <v>1.96</v>
      </c>
      <c r="E29" s="118"/>
      <c r="F29" s="118"/>
      <c r="G29" s="730"/>
      <c r="H29" s="730"/>
      <c r="I29" s="730"/>
      <c r="J29" s="730"/>
      <c r="K29" s="118"/>
      <c r="L29" s="730"/>
      <c r="M29" s="730"/>
      <c r="N29" s="730"/>
      <c r="O29" s="743"/>
      <c r="P29" s="119"/>
      <c r="Q29" s="120"/>
    </row>
    <row r="30" spans="1:17" s="98" customFormat="1" ht="15">
      <c r="A30" s="116" t="s">
        <v>98</v>
      </c>
      <c r="B30" s="131">
        <f>+G22</f>
        <v>0</v>
      </c>
      <c r="C30" s="131">
        <f t="shared" si="0"/>
        <v>2</v>
      </c>
      <c r="D30" s="131">
        <f t="shared" si="0"/>
        <v>1.96</v>
      </c>
      <c r="E30" s="118"/>
      <c r="F30" s="118"/>
      <c r="G30" s="730"/>
      <c r="H30" s="730"/>
      <c r="I30" s="730"/>
      <c r="J30" s="730"/>
      <c r="K30" s="118"/>
      <c r="L30" s="730"/>
      <c r="M30" s="730"/>
      <c r="N30" s="730"/>
      <c r="O30" s="743"/>
      <c r="P30" s="119"/>
      <c r="Q30" s="120"/>
    </row>
    <row r="31" spans="1:17" s="98" customFormat="1" ht="15">
      <c r="A31" s="116" t="s">
        <v>99</v>
      </c>
      <c r="B31" s="131">
        <f>+H22</f>
        <v>0</v>
      </c>
      <c r="C31" s="131">
        <f t="shared" si="0"/>
        <v>2</v>
      </c>
      <c r="D31" s="131">
        <f t="shared" si="0"/>
        <v>1.96</v>
      </c>
      <c r="E31" s="118"/>
      <c r="F31" s="118"/>
      <c r="G31" s="730"/>
      <c r="H31" s="730"/>
      <c r="I31" s="730"/>
      <c r="J31" s="730"/>
      <c r="K31" s="118"/>
      <c r="L31" s="730"/>
      <c r="M31" s="730"/>
      <c r="N31" s="730"/>
      <c r="O31" s="743"/>
      <c r="P31" s="119"/>
      <c r="Q31" s="120"/>
    </row>
    <row r="32" spans="1:17" s="98" customFormat="1" ht="15">
      <c r="A32" s="116" t="s">
        <v>100</v>
      </c>
      <c r="B32" s="131">
        <f>+I22</f>
        <v>0</v>
      </c>
      <c r="C32" s="131">
        <f t="shared" si="0"/>
        <v>2</v>
      </c>
      <c r="D32" s="131">
        <f t="shared" si="0"/>
        <v>1.96</v>
      </c>
      <c r="E32" s="118"/>
      <c r="F32" s="118"/>
      <c r="G32" s="730"/>
      <c r="H32" s="730"/>
      <c r="I32" s="730"/>
      <c r="J32" s="730"/>
      <c r="K32" s="118"/>
      <c r="L32" s="730"/>
      <c r="M32" s="730"/>
      <c r="N32" s="730"/>
      <c r="O32" s="743"/>
      <c r="P32" s="119"/>
      <c r="Q32" s="120"/>
    </row>
    <row r="33" spans="1:17" s="98" customFormat="1" ht="15">
      <c r="A33" s="116" t="s">
        <v>101</v>
      </c>
      <c r="B33" s="131">
        <f>+J22</f>
        <v>0</v>
      </c>
      <c r="C33" s="131">
        <f t="shared" si="0"/>
        <v>2</v>
      </c>
      <c r="D33" s="131">
        <f t="shared" si="0"/>
        <v>1.96</v>
      </c>
      <c r="E33" s="118"/>
      <c r="F33" s="118"/>
      <c r="G33" s="730"/>
      <c r="H33" s="730"/>
      <c r="I33" s="730"/>
      <c r="J33" s="730"/>
      <c r="K33" s="118"/>
      <c r="L33" s="730"/>
      <c r="M33" s="730"/>
      <c r="N33" s="730"/>
      <c r="O33" s="743"/>
      <c r="P33" s="119"/>
      <c r="Q33" s="120"/>
    </row>
    <row r="34" spans="1:17" s="98" customFormat="1" ht="15">
      <c r="A34" s="116" t="s">
        <v>102</v>
      </c>
      <c r="B34" s="131">
        <f>+K22</f>
        <v>0</v>
      </c>
      <c r="C34" s="131">
        <f t="shared" si="0"/>
        <v>2</v>
      </c>
      <c r="D34" s="131">
        <f t="shared" si="0"/>
        <v>1.96</v>
      </c>
      <c r="E34" s="118"/>
      <c r="F34" s="118"/>
      <c r="G34" s="730"/>
      <c r="H34" s="730"/>
      <c r="I34" s="730"/>
      <c r="J34" s="730"/>
      <c r="K34" s="118"/>
      <c r="L34" s="730"/>
      <c r="M34" s="730"/>
      <c r="N34" s="730"/>
      <c r="O34" s="743"/>
      <c r="P34" s="119"/>
      <c r="Q34" s="120"/>
    </row>
    <row r="35" spans="1:17" s="98" customFormat="1" ht="15">
      <c r="A35" s="116" t="s">
        <v>103</v>
      </c>
      <c r="B35" s="131">
        <f>+L22</f>
        <v>0</v>
      </c>
      <c r="C35" s="131">
        <f t="shared" si="0"/>
        <v>2</v>
      </c>
      <c r="D35" s="131">
        <f t="shared" si="0"/>
        <v>1.96</v>
      </c>
      <c r="E35" s="118"/>
      <c r="F35" s="118"/>
      <c r="G35" s="730"/>
      <c r="H35" s="730"/>
      <c r="I35" s="730"/>
      <c r="J35" s="730"/>
      <c r="K35" s="118"/>
      <c r="L35" s="730"/>
      <c r="M35" s="730"/>
      <c r="N35" s="730"/>
      <c r="O35" s="743"/>
      <c r="P35" s="119"/>
      <c r="Q35" s="120"/>
    </row>
    <row r="36" spans="1:17" s="98" customFormat="1" ht="15">
      <c r="A36" s="116" t="s">
        <v>104</v>
      </c>
      <c r="B36" s="131">
        <f>+M22</f>
        <v>0</v>
      </c>
      <c r="C36" s="131">
        <f t="shared" si="0"/>
        <v>2</v>
      </c>
      <c r="D36" s="131">
        <f t="shared" si="0"/>
        <v>1.96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2</v>
      </c>
      <c r="D37" s="131">
        <f t="shared" si="0"/>
        <v>1.96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2</v>
      </c>
      <c r="D38" s="133">
        <f>+D37</f>
        <v>1.96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F2C26-D6BA-46E6-9EB8-531109F61E2C}">
  <sheetPr codeName="Hoja138"/>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Actividades ejecutadas del cronograma de actividades para la implementación y sostenibilidad de la política Gestión Presupuestal y Eficiencia del Gasto Público</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15.75">
      <c r="A8" s="675" t="s">
        <v>464</v>
      </c>
      <c r="B8" s="656"/>
      <c r="C8" s="673" t="str">
        <f>VLOOKUP(L12,Reporte!$A$5:$N$133,13,FALSE)</f>
        <v>Ejecutar cronograma de actividades para la implementación y sostenibilidad de la política Gestión Presupuestal y Eficiencia del Gasto Público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84.75" customHeight="1">
      <c r="A10" s="677"/>
      <c r="B10" s="678"/>
      <c r="C10" s="673" t="str">
        <f>VLOOKUP(L12,Reporte!$N$5:$BN$133,4,FALSE)</f>
        <v>Número de actividades ejecutadas para la implementación y sostenibilidad de la política Gestión Presupuestal y Eficiencia del Gasto Público en el trimestre</v>
      </c>
      <c r="D10" s="673"/>
      <c r="E10" s="673"/>
      <c r="F10" s="682" t="str">
        <f>VLOOKUP(L12,Reporte!$N$5:$BN$133,6,FALSE)</f>
        <v>Se mide el número de actividades ejecutadas para la implementación y sostenibilidad de la política Gestión Presupuestal y Eficiencia del Gasto Público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2021</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99">
        <f>VLOOKUP(L12,Reporte!$N$5:$BN$133,11,FALSE)</f>
        <v>14</v>
      </c>
      <c r="D15" s="800"/>
      <c r="E15" s="801"/>
      <c r="F15" s="715" t="str">
        <f>VLOOKUP(L12,Reporte!$N$5:$BN$133,9,FALSE)</f>
        <v>Trimestral</v>
      </c>
      <c r="G15" s="716"/>
      <c r="H15" s="683" t="s">
        <v>37</v>
      </c>
      <c r="I15" s="683"/>
      <c r="J15" s="721" t="s">
        <v>465</v>
      </c>
      <c r="K15" s="722"/>
      <c r="L15" s="723"/>
      <c r="M15" s="657" t="str">
        <f>VLOOKUP(L12,Reporte!$N$5:$BN$133,28,FALSE)</f>
        <v>Secretaria General- Dirección Financiera</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14</v>
      </c>
      <c r="D26" s="131">
        <f>+C26*0.98</f>
        <v>13.719999999999999</v>
      </c>
      <c r="E26" s="118"/>
      <c r="F26" s="118"/>
      <c r="G26" s="730"/>
      <c r="H26" s="730"/>
      <c r="I26" s="741"/>
      <c r="J26" s="741"/>
      <c r="K26" s="741"/>
      <c r="L26" s="730"/>
      <c r="M26" s="730"/>
      <c r="N26" s="730"/>
      <c r="O26" s="743"/>
      <c r="P26" s="119"/>
      <c r="Q26" s="120"/>
    </row>
    <row r="27" spans="1:17" s="98" customFormat="1" ht="15">
      <c r="A27" s="116" t="s">
        <v>95</v>
      </c>
      <c r="B27" s="131">
        <f>+D22</f>
        <v>0</v>
      </c>
      <c r="C27" s="131">
        <f>+C26</f>
        <v>14</v>
      </c>
      <c r="D27" s="131">
        <f>+D26</f>
        <v>13.719999999999999</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14</v>
      </c>
      <c r="D28" s="131">
        <f t="shared" si="0"/>
        <v>13.719999999999999</v>
      </c>
      <c r="E28" s="118"/>
      <c r="F28" s="118"/>
      <c r="G28" s="730"/>
      <c r="H28" s="730"/>
      <c r="I28" s="730"/>
      <c r="J28" s="730"/>
      <c r="K28" s="118"/>
      <c r="L28" s="730"/>
      <c r="M28" s="730"/>
      <c r="N28" s="730"/>
      <c r="O28" s="743"/>
      <c r="P28" s="119"/>
      <c r="Q28" s="120"/>
    </row>
    <row r="29" spans="1:17" s="98" customFormat="1" ht="15">
      <c r="A29" s="116" t="s">
        <v>97</v>
      </c>
      <c r="B29" s="131">
        <f>+F22</f>
        <v>0</v>
      </c>
      <c r="C29" s="131">
        <f t="shared" si="0"/>
        <v>14</v>
      </c>
      <c r="D29" s="131">
        <f t="shared" si="0"/>
        <v>13.719999999999999</v>
      </c>
      <c r="E29" s="118"/>
      <c r="F29" s="118"/>
      <c r="G29" s="730"/>
      <c r="H29" s="730"/>
      <c r="I29" s="730"/>
      <c r="J29" s="730"/>
      <c r="K29" s="118"/>
      <c r="L29" s="730"/>
      <c r="M29" s="730"/>
      <c r="N29" s="730"/>
      <c r="O29" s="743"/>
      <c r="P29" s="119"/>
      <c r="Q29" s="120"/>
    </row>
    <row r="30" spans="1:17" s="98" customFormat="1" ht="15">
      <c r="A30" s="116" t="s">
        <v>98</v>
      </c>
      <c r="B30" s="131">
        <f>+G22</f>
        <v>0</v>
      </c>
      <c r="C30" s="131">
        <f t="shared" si="0"/>
        <v>14</v>
      </c>
      <c r="D30" s="131">
        <f t="shared" si="0"/>
        <v>13.719999999999999</v>
      </c>
      <c r="E30" s="118"/>
      <c r="F30" s="118"/>
      <c r="G30" s="730"/>
      <c r="H30" s="730"/>
      <c r="I30" s="730"/>
      <c r="J30" s="730"/>
      <c r="K30" s="118"/>
      <c r="L30" s="730"/>
      <c r="M30" s="730"/>
      <c r="N30" s="730"/>
      <c r="O30" s="743"/>
      <c r="P30" s="119"/>
      <c r="Q30" s="120"/>
    </row>
    <row r="31" spans="1:17" s="98" customFormat="1" ht="15">
      <c r="A31" s="116" t="s">
        <v>99</v>
      </c>
      <c r="B31" s="131">
        <f>+H22</f>
        <v>0</v>
      </c>
      <c r="C31" s="131">
        <f t="shared" si="0"/>
        <v>14</v>
      </c>
      <c r="D31" s="131">
        <f t="shared" si="0"/>
        <v>13.719999999999999</v>
      </c>
      <c r="E31" s="118"/>
      <c r="F31" s="118"/>
      <c r="G31" s="730"/>
      <c r="H31" s="730"/>
      <c r="I31" s="730"/>
      <c r="J31" s="730"/>
      <c r="K31" s="118"/>
      <c r="L31" s="730"/>
      <c r="M31" s="730"/>
      <c r="N31" s="730"/>
      <c r="O31" s="743"/>
      <c r="P31" s="119"/>
      <c r="Q31" s="120"/>
    </row>
    <row r="32" spans="1:17" s="98" customFormat="1" ht="15">
      <c r="A32" s="116" t="s">
        <v>100</v>
      </c>
      <c r="B32" s="131">
        <f>+I22</f>
        <v>0</v>
      </c>
      <c r="C32" s="131">
        <f t="shared" si="0"/>
        <v>14</v>
      </c>
      <c r="D32" s="131">
        <f t="shared" si="0"/>
        <v>13.719999999999999</v>
      </c>
      <c r="E32" s="118"/>
      <c r="F32" s="118"/>
      <c r="G32" s="730"/>
      <c r="H32" s="730"/>
      <c r="I32" s="730"/>
      <c r="J32" s="730"/>
      <c r="K32" s="118"/>
      <c r="L32" s="730"/>
      <c r="M32" s="730"/>
      <c r="N32" s="730"/>
      <c r="O32" s="743"/>
      <c r="P32" s="119"/>
      <c r="Q32" s="120"/>
    </row>
    <row r="33" spans="1:17" s="98" customFormat="1" ht="15">
      <c r="A33" s="116" t="s">
        <v>101</v>
      </c>
      <c r="B33" s="131">
        <f>+J22</f>
        <v>0</v>
      </c>
      <c r="C33" s="131">
        <f t="shared" si="0"/>
        <v>14</v>
      </c>
      <c r="D33" s="131">
        <f t="shared" si="0"/>
        <v>13.719999999999999</v>
      </c>
      <c r="E33" s="118"/>
      <c r="F33" s="118"/>
      <c r="G33" s="730"/>
      <c r="H33" s="730"/>
      <c r="I33" s="730"/>
      <c r="J33" s="730"/>
      <c r="K33" s="118"/>
      <c r="L33" s="730"/>
      <c r="M33" s="730"/>
      <c r="N33" s="730"/>
      <c r="O33" s="743"/>
      <c r="P33" s="119"/>
      <c r="Q33" s="120"/>
    </row>
    <row r="34" spans="1:17" s="98" customFormat="1" ht="15">
      <c r="A34" s="116" t="s">
        <v>102</v>
      </c>
      <c r="B34" s="131">
        <f>+K22</f>
        <v>0</v>
      </c>
      <c r="C34" s="131">
        <f t="shared" si="0"/>
        <v>14</v>
      </c>
      <c r="D34" s="131">
        <f t="shared" si="0"/>
        <v>13.719999999999999</v>
      </c>
      <c r="E34" s="118"/>
      <c r="F34" s="118"/>
      <c r="G34" s="730"/>
      <c r="H34" s="730"/>
      <c r="I34" s="730"/>
      <c r="J34" s="730"/>
      <c r="K34" s="118"/>
      <c r="L34" s="730"/>
      <c r="M34" s="730"/>
      <c r="N34" s="730"/>
      <c r="O34" s="743"/>
      <c r="P34" s="119"/>
      <c r="Q34" s="120"/>
    </row>
    <row r="35" spans="1:17" s="98" customFormat="1" ht="15">
      <c r="A35" s="116" t="s">
        <v>103</v>
      </c>
      <c r="B35" s="131">
        <f>+L22</f>
        <v>0</v>
      </c>
      <c r="C35" s="131">
        <f t="shared" si="0"/>
        <v>14</v>
      </c>
      <c r="D35" s="131">
        <f t="shared" si="0"/>
        <v>13.719999999999999</v>
      </c>
      <c r="E35" s="118"/>
      <c r="F35" s="118"/>
      <c r="G35" s="730"/>
      <c r="H35" s="730"/>
      <c r="I35" s="730"/>
      <c r="J35" s="730"/>
      <c r="K35" s="118"/>
      <c r="L35" s="730"/>
      <c r="M35" s="730"/>
      <c r="N35" s="730"/>
      <c r="O35" s="743"/>
      <c r="P35" s="119"/>
      <c r="Q35" s="120"/>
    </row>
    <row r="36" spans="1:17" s="98" customFormat="1" ht="15">
      <c r="A36" s="116" t="s">
        <v>104</v>
      </c>
      <c r="B36" s="131">
        <f>+M22</f>
        <v>0</v>
      </c>
      <c r="C36" s="131">
        <f t="shared" si="0"/>
        <v>14</v>
      </c>
      <c r="D36" s="131">
        <f t="shared" si="0"/>
        <v>13.719999999999999</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14</v>
      </c>
      <c r="D37" s="131">
        <f t="shared" si="0"/>
        <v>13.719999999999999</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14</v>
      </c>
      <c r="D38" s="133">
        <f>+D37</f>
        <v>13.719999999999999</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175.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80.7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4AB2-94B7-491B-B314-50577FAF63DB}">
  <sheetPr codeName="Hoja13"/>
  <dimension ref="A1:I60"/>
  <sheetViews>
    <sheetView zoomScaleNormal="100" workbookViewId="0">
      <pane ySplit="9" topLeftCell="A10" activePane="bottomLeft" state="frozen"/>
      <selection activeCell="D16" sqref="D16"/>
      <selection pane="bottomLeft" activeCell="D25" sqref="D25"/>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32" t="s">
        <v>461</v>
      </c>
      <c r="D7" s="632"/>
      <c r="E7" s="42"/>
      <c r="F7" s="36"/>
      <c r="G7" s="36"/>
    </row>
    <row r="8" spans="1:7" ht="20.25" customHeight="1">
      <c r="A8" s="36"/>
      <c r="B8" s="41"/>
      <c r="C8" s="632"/>
      <c r="D8" s="632"/>
      <c r="E8" s="42"/>
      <c r="F8" s="36"/>
      <c r="G8" s="36"/>
    </row>
    <row r="9" spans="1:7">
      <c r="A9" s="36"/>
      <c r="B9" s="41"/>
      <c r="C9" s="51"/>
      <c r="D9" s="36"/>
      <c r="E9" s="42"/>
      <c r="F9" s="36"/>
      <c r="G9" s="36"/>
    </row>
    <row r="10" spans="1:7">
      <c r="A10" s="36"/>
      <c r="B10" s="41"/>
      <c r="C10" s="56" t="s">
        <v>1898</v>
      </c>
      <c r="D10" s="60" t="s">
        <v>1899</v>
      </c>
      <c r="E10" s="42"/>
      <c r="F10" s="36"/>
      <c r="G10" s="36"/>
    </row>
    <row r="11" spans="1:7">
      <c r="A11" s="36"/>
      <c r="B11" s="41"/>
      <c r="C11" s="56" t="s">
        <v>1900</v>
      </c>
      <c r="D11" s="60" t="s">
        <v>1901</v>
      </c>
      <c r="E11" s="42"/>
      <c r="F11" s="36"/>
      <c r="G11" s="36"/>
    </row>
    <row r="12" spans="1:7">
      <c r="A12" s="36"/>
      <c r="B12" s="41"/>
      <c r="C12" s="56" t="s">
        <v>1903</v>
      </c>
      <c r="D12" s="60" t="s">
        <v>1904</v>
      </c>
      <c r="E12" s="42"/>
      <c r="F12" s="36"/>
      <c r="G12" s="36"/>
    </row>
    <row r="13" spans="1:7">
      <c r="A13" s="36"/>
      <c r="B13" s="41"/>
      <c r="C13" s="56" t="s">
        <v>1906</v>
      </c>
      <c r="D13" s="60" t="s">
        <v>1907</v>
      </c>
      <c r="E13" s="42"/>
      <c r="F13" s="36"/>
      <c r="G13" s="36"/>
    </row>
    <row r="14" spans="1:7" ht="23.25" customHeight="1" thickBot="1">
      <c r="A14" s="36"/>
      <c r="B14" s="43"/>
      <c r="C14" s="54"/>
      <c r="D14" s="44"/>
      <c r="E14" s="45"/>
      <c r="F14" s="36"/>
    </row>
    <row r="15" spans="1:7">
      <c r="A15" s="36"/>
      <c r="B15" s="36"/>
      <c r="C15" s="51"/>
      <c r="D15" s="36"/>
      <c r="E15" s="36"/>
      <c r="F15" s="36"/>
    </row>
    <row r="16" spans="1:7"/>
    <row r="17"/>
    <row r="18"/>
    <row r="19"/>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sheetData>
  <mergeCells count="1">
    <mergeCell ref="C7:D8"/>
  </mergeCells>
  <hyperlinks>
    <hyperlink ref="C10" location="'E3-PA-001'!Área_de_impresión" display="E3-PA-001" xr:uid="{F328C3EC-F64B-4D29-B600-C075F29A96D2}"/>
    <hyperlink ref="C11" location="'E3-PA-002'!Área_de_impresión" display="E3-PA-002" xr:uid="{955281AE-166F-4044-88D6-E6CE1FAD34F9}"/>
    <hyperlink ref="C12" location="'E3-PA-003'!Área_de_impresión" display="E3-PA-003" xr:uid="{8E2DA3C9-BDA6-49D7-908A-B12B1BE7D18C}"/>
    <hyperlink ref="C13" location="'E3-PA-004'!Área_de_impresión" display="E3-PA-004" xr:uid="{BD20ED05-DDDD-45E4-9C6F-54FD0CCE3FC4}"/>
  </hyperlinks>
  <pageMargins left="0.7" right="0.7" top="0.75" bottom="0.75" header="0.3" footer="0.3"/>
  <pageSetup paperSize="9" scale="76" orientation="portrait" r:id="rId1"/>
  <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614A4-3CDF-48A5-B1F7-DBA05DAB3830}">
  <sheetPr codeName="Hoja139"/>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Porcentaje de Ejecución presupuestal </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15.75">
      <c r="A8" s="675" t="s">
        <v>464</v>
      </c>
      <c r="B8" s="656"/>
      <c r="C8" s="673" t="str">
        <f>VLOOKUP(L12,Reporte!$A$5:$N$133,13,FALSE)</f>
        <v>Medir y reportar la ejecución total del presupuesto en compromisos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0" customHeight="1">
      <c r="A10" s="677"/>
      <c r="B10" s="678"/>
      <c r="C10" s="673" t="str">
        <f>VLOOKUP(L12,Reporte!$N$5:$BN$133,4,FALSE)</f>
        <v xml:space="preserve">Total compromisos </v>
      </c>
      <c r="D10" s="673"/>
      <c r="E10" s="673"/>
      <c r="F10" s="682" t="str">
        <f>VLOOKUP(L12,Reporte!$N$5:$BN$133,6,FALSE)</f>
        <v>Se mide el número de Total compromisos  sobre el  Total Apropiación*100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0" customHeight="1" thickBot="1">
      <c r="A12" s="679"/>
      <c r="B12" s="650"/>
      <c r="C12" s="686" t="str">
        <f>VLOOKUP(L12,Reporte!$N$5:$BN$133,5,FALSE)</f>
        <v xml:space="preserve"> Total Apropiación*100</v>
      </c>
      <c r="D12" s="673"/>
      <c r="E12" s="673"/>
      <c r="F12" s="682"/>
      <c r="G12" s="682"/>
      <c r="H12" s="682"/>
      <c r="I12" s="682"/>
      <c r="J12" s="687" t="str">
        <f>VLOOKUP(L12,Reporte!$N$5:$BN$133,7,FALSE)</f>
        <v>Eficacia</v>
      </c>
      <c r="K12" s="687"/>
      <c r="L12" s="688" t="s">
        <v>2024</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0.9</v>
      </c>
      <c r="D15" s="710"/>
      <c r="E15" s="704"/>
      <c r="F15" s="715" t="str">
        <f>VLOOKUP(L12,Reporte!$N$5:$BN$133,9,FALSE)</f>
        <v>Trimestral</v>
      </c>
      <c r="G15" s="716"/>
      <c r="H15" s="683" t="s">
        <v>37</v>
      </c>
      <c r="I15" s="683"/>
      <c r="J15" s="721" t="s">
        <v>465</v>
      </c>
      <c r="K15" s="722"/>
      <c r="L15" s="723"/>
      <c r="M15" s="657" t="str">
        <f>VLOOKUP(L12,Reporte!$N$5:$BN$133,28,FALSE)</f>
        <v>Secretaria General- Dirección Financiera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s="145" customFormat="1" ht="12.75">
      <c r="A22" s="838" t="s">
        <v>63</v>
      </c>
      <c r="B22" s="839"/>
      <c r="C22" s="179">
        <f>VLOOKUP(L12,Reporte!$N$5:$BN$133,30,FALSE)</f>
        <v>0</v>
      </c>
      <c r="D22" s="179">
        <f>VLOOKUP(L12,Reporte!$N$5:$BN$133,31,FALSE)</f>
        <v>0</v>
      </c>
      <c r="E22" s="179">
        <f>VLOOKUP(L12,Reporte!$N$5:$BN$133,32,FALSE)</f>
        <v>0</v>
      </c>
      <c r="F22" s="180">
        <f>VLOOKUP(L12,Reporte!$N$5:$BN$133,33,FALSE)</f>
        <v>0</v>
      </c>
      <c r="G22" s="179">
        <f>VLOOKUP(L12,Reporte!$N$5:$BN$133,34,FALSE)</f>
        <v>0</v>
      </c>
      <c r="H22" s="180">
        <f>VLOOKUP(L12,Reporte!$N$5:$BN$133,35,FALSE)</f>
        <v>0</v>
      </c>
      <c r="I22" s="179">
        <f>VLOOKUP(L12,Reporte!$N$5:$BN$133,36,FALSE)</f>
        <v>0</v>
      </c>
      <c r="J22" s="180">
        <f>VLOOKUP(L12,Reporte!$N$5:$BN$133,37,FALSE)</f>
        <v>0</v>
      </c>
      <c r="K22" s="180">
        <f>VLOOKUP(L12,Reporte!$N$5:$BN$133,38,FALSE)</f>
        <v>0</v>
      </c>
      <c r="L22" s="180">
        <f>VLOOKUP(L12,Reporte!$N$5:$BN$133,39,FALSE)</f>
        <v>0</v>
      </c>
      <c r="M22" s="180">
        <f>VLOOKUP(L12,Reporte!$N$5:$BN$133,40,FALSE)</f>
        <v>0</v>
      </c>
      <c r="N22" s="181">
        <f>VLOOKUP(L12,Reporte!$N$5:$BN$133,41,FALSE)</f>
        <v>0</v>
      </c>
      <c r="O22" s="181">
        <f>+N22</f>
        <v>0</v>
      </c>
      <c r="P22" s="143"/>
      <c r="Q22" s="144"/>
    </row>
    <row r="23" spans="1:17" s="145" customFormat="1" ht="13.5" thickBot="1">
      <c r="A23" s="840" t="s">
        <v>76</v>
      </c>
      <c r="B23" s="841"/>
      <c r="C23" s="182">
        <f>VLOOKUP(L12,Reporte!$N$5:$BN$133,42,FALSE)</f>
        <v>0</v>
      </c>
      <c r="D23" s="182">
        <f>VLOOKUP(L12,Reporte!$N$5:$BN$133,43,FALSE)</f>
        <v>0</v>
      </c>
      <c r="E23" s="182">
        <f>VLOOKUP(L12,Reporte!$N$5:$BN$133,44,FALSE)</f>
        <v>0</v>
      </c>
      <c r="F23" s="182">
        <f>VLOOKUP(L12,Reporte!$N$5:$BN$133,45,FALSE)</f>
        <v>0</v>
      </c>
      <c r="G23" s="182">
        <f>VLOOKUP(L12,Reporte!$N$5:$BN$133,46,FALSE)</f>
        <v>0</v>
      </c>
      <c r="H23" s="182">
        <f>VLOOKUP(L12,Reporte!$N$5:$BN$133,47,FALSE)</f>
        <v>0</v>
      </c>
      <c r="I23" s="182">
        <f>VLOOKUP(L12,Reporte!$N$5:$BN$133,48,FALSE)</f>
        <v>0</v>
      </c>
      <c r="J23" s="182">
        <f>VLOOKUP(L12,Reporte!$N$5:$BN$133,49,FALSE)</f>
        <v>0</v>
      </c>
      <c r="K23" s="182">
        <f>VLOOKUP(L12,Reporte!$N$5:$BN$133,50,FALSE)</f>
        <v>0</v>
      </c>
      <c r="L23" s="182">
        <f>VLOOKUP(L12,Reporte!$N$5:$BN$133,51,FALSE)</f>
        <v>0</v>
      </c>
      <c r="M23" s="182">
        <f>VLOOKUP(L12,Reporte!$N$5:$BN$133,52,FALSE)</f>
        <v>0</v>
      </c>
      <c r="N23" s="183">
        <f>VLOOKUP(L12,Reporte!$N$5:$BN$133,53,FALSE)</f>
        <v>0</v>
      </c>
      <c r="O23" s="181">
        <f>N23</f>
        <v>0</v>
      </c>
      <c r="P23" s="143"/>
      <c r="Q23" s="144"/>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0.9</v>
      </c>
      <c r="D26" s="117">
        <f>+C26*0.98</f>
        <v>0.88200000000000001</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0.9</v>
      </c>
      <c r="D27" s="117">
        <f>+D26</f>
        <v>0.88200000000000001</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0.9</v>
      </c>
      <c r="D28" s="117">
        <f t="shared" si="0"/>
        <v>0.88200000000000001</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0.9</v>
      </c>
      <c r="D29" s="117">
        <f t="shared" si="0"/>
        <v>0.88200000000000001</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0.9</v>
      </c>
      <c r="D30" s="117">
        <f t="shared" si="0"/>
        <v>0.88200000000000001</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0.9</v>
      </c>
      <c r="D31" s="117">
        <f t="shared" si="0"/>
        <v>0.88200000000000001</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0.9</v>
      </c>
      <c r="D32" s="117">
        <f t="shared" si="0"/>
        <v>0.88200000000000001</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0.9</v>
      </c>
      <c r="D33" s="117">
        <f t="shared" si="0"/>
        <v>0.88200000000000001</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0.9</v>
      </c>
      <c r="D34" s="117">
        <f t="shared" si="0"/>
        <v>0.88200000000000001</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0.9</v>
      </c>
      <c r="D35" s="117">
        <f t="shared" si="0"/>
        <v>0.88200000000000001</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0.9</v>
      </c>
      <c r="D36" s="117">
        <f t="shared" si="0"/>
        <v>0.88200000000000001</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0.9</v>
      </c>
      <c r="D37" s="117">
        <f t="shared" si="0"/>
        <v>0.88200000000000001</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0.9</v>
      </c>
      <c r="D38" s="124">
        <f>+D37</f>
        <v>0.88200000000000001</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63.7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B1178-A44C-4D85-A41B-61D7824B7273}">
  <sheetPr codeName="Hoja14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Oportunidad en la gestión de pagos</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15.75">
      <c r="A8" s="675" t="s">
        <v>464</v>
      </c>
      <c r="B8" s="656"/>
      <c r="C8" s="673" t="str">
        <f>VLOOKUP(L12,Reporte!$A$5:$N$133,13,FALSE)</f>
        <v>Calcular el porcentaje de pagos realizados en los tiempos establecidos en la circular vigente</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cuentas gestionadas en termino igual o menor a 5 días </v>
      </c>
      <c r="D10" s="673"/>
      <c r="E10" s="673"/>
      <c r="F10" s="682" t="str">
        <f>VLOOKUP(L12,Reporte!$N$5:$BN$133,6,FALSE)</f>
        <v>Se mide el número de cuentas gestionadas en termino igual o menor a 5 días  sobre el  Número de cuentas recibidas para pago en el mes*100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Número de cuentas recibidas para pago en el mes*100</v>
      </c>
      <c r="D12" s="673"/>
      <c r="E12" s="673"/>
      <c r="F12" s="682"/>
      <c r="G12" s="682"/>
      <c r="H12" s="682"/>
      <c r="I12" s="682"/>
      <c r="J12" s="687" t="str">
        <f>VLOOKUP(L12,Reporte!$N$5:$BN$133,7,FALSE)</f>
        <v>Eficacia</v>
      </c>
      <c r="K12" s="687"/>
      <c r="L12" s="688" t="s">
        <v>2027</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Secretaria General- Dirección Financiera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57"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4.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52122-3A9C-4430-B747-D7733425FB7A}">
  <sheetPr codeName="Hoja149"/>
  <dimension ref="A1:Q67"/>
  <sheetViews>
    <sheetView view="pageBreakPreview" zoomScale="80" zoomScaleNormal="73" zoomScaleSheetLayoutView="80" zoomScalePageLayoutView="55" workbookViewId="0">
      <selection activeCell="A13" sqref="A13:O13"/>
    </sheetView>
  </sheetViews>
  <sheetFormatPr baseColWidth="10" defaultColWidth="21.625" defaultRowHeight="0" customHeight="1" zeroHeight="1"/>
  <cols>
    <col min="1" max="1" width="12.625" style="100" customWidth="1"/>
    <col min="2" max="2" width="11.75" style="100" customWidth="1"/>
    <col min="3" max="14" width="9.5" style="100" customWidth="1"/>
    <col min="15" max="15" width="11"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deudores con acciones de cobro realizadas</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35.25" customHeight="1">
      <c r="A8" s="675" t="s">
        <v>464</v>
      </c>
      <c r="B8" s="656"/>
      <c r="C8" s="673" t="str">
        <f>VLOOKUP(L12,Reporte!$A$5:$N$133,13,FALSE)</f>
        <v>Gestionar dentro del periodo acciones persuasivas o coactivas de cobro al 90% de los deudores competencia del Grupo de Cobro Persuasivo y Jurisdicción Coactiva, garantizando la realización de las actuaciones necesarias para impulso orientado al recaudo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3.5" customHeight="1">
      <c r="A10" s="677"/>
      <c r="B10" s="678"/>
      <c r="C10" s="673" t="str">
        <f>VLOOKUP(L12,Reporte!$N$5:$BN$133,4,FALSE)</f>
        <v xml:space="preserve">Número acumulado de deudores con acciones de cobro realizadas con corte al periodo de seguimiento </v>
      </c>
      <c r="D10" s="673"/>
      <c r="E10" s="673"/>
      <c r="F10" s="682" t="str">
        <f>VLOOKUP(L12,Reporte!$N$5:$BN$133,6,FALSE)</f>
        <v>Se mide el número de Número acumulado de deudores con acciones de cobro realizadas con corte al periodo de seguimiento  sobre el   Número total de deudores competencia del Grupo de Cobro Persuasivo y Jurisdicción Coactiva con corte al cierre de la vigencia anterior*100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84" customHeight="1" thickBot="1">
      <c r="A12" s="679"/>
      <c r="B12" s="650"/>
      <c r="C12" s="686" t="str">
        <f>VLOOKUP(L12,Reporte!$N$5:$BN$133,5,FALSE)</f>
        <v xml:space="preserve">  Número total de deudores competencia del Grupo de Cobro Persuasivo y Jurisdicción Coactiva con corte al cierre de la vigencia anterior*100</v>
      </c>
      <c r="D12" s="673"/>
      <c r="E12" s="673"/>
      <c r="F12" s="682"/>
      <c r="G12" s="682"/>
      <c r="H12" s="682"/>
      <c r="I12" s="682"/>
      <c r="J12" s="687" t="str">
        <f>VLOOKUP(L12,Reporte!$N$5:$BN$133,7,FALSE)</f>
        <v>Eficacia</v>
      </c>
      <c r="K12" s="687"/>
      <c r="L12" s="688" t="s">
        <v>2030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Secretaria General- Dirección Financiera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355">
        <f>VLOOKUP(L12,Reporte!$N$5:$BN$133,30,FALSE)</f>
        <v>0</v>
      </c>
      <c r="D22" s="355">
        <f>VLOOKUP(L12,Reporte!$N$5:$BN$133,31,FALSE)</f>
        <v>0</v>
      </c>
      <c r="E22" s="355">
        <f>VLOOKUP(L12,Reporte!$N$5:$BN$133,32,FALSE)</f>
        <v>0</v>
      </c>
      <c r="F22" s="356">
        <f>VLOOKUP(L12,Reporte!$N$5:$BN$133,33,FALSE)</f>
        <v>0</v>
      </c>
      <c r="G22" s="355">
        <f>VLOOKUP(L12,Reporte!$N$5:$BN$133,34,FALSE)</f>
        <v>0</v>
      </c>
      <c r="H22" s="356">
        <f>VLOOKUP(L12,Reporte!$N$5:$BN$133,35,FALSE)</f>
        <v>0</v>
      </c>
      <c r="I22" s="355">
        <f>VLOOKUP(L12,Reporte!$N$5:$BN$133,36,FALSE)</f>
        <v>0</v>
      </c>
      <c r="J22" s="356">
        <f>VLOOKUP(L12,Reporte!$N$5:$BN$133,37,FALSE)</f>
        <v>0</v>
      </c>
      <c r="K22" s="356">
        <f>VLOOKUP(L12,Reporte!$N$5:$BN$133,38,FALSE)</f>
        <v>0</v>
      </c>
      <c r="L22" s="356">
        <f>VLOOKUP(L12,Reporte!$N$5:$BN$133,39,FALSE)</f>
        <v>0</v>
      </c>
      <c r="M22" s="356">
        <f>VLOOKUP(L12,Reporte!$N$5:$BN$133,40,FALSE)</f>
        <v>0</v>
      </c>
      <c r="N22" s="357">
        <f>VLOOKUP(L12,Reporte!$N$5:$BN$133,41,FALSE)</f>
        <v>0</v>
      </c>
      <c r="O22" s="357">
        <f>+N22</f>
        <v>0</v>
      </c>
      <c r="P22" s="99"/>
    </row>
    <row r="23" spans="1:17" ht="16.5" thickBot="1">
      <c r="A23" s="728" t="s">
        <v>76</v>
      </c>
      <c r="B23" s="729"/>
      <c r="C23" s="358">
        <f>VLOOKUP(L12,Reporte!$N$5:$BN$133,42,FALSE)</f>
        <v>0</v>
      </c>
      <c r="D23" s="358">
        <f>VLOOKUP(L12,Reporte!$N$5:$BN$133,43,FALSE)</f>
        <v>0</v>
      </c>
      <c r="E23" s="358">
        <f>VLOOKUP(L12,Reporte!$N$5:$BN$133,44,FALSE)</f>
        <v>0</v>
      </c>
      <c r="F23" s="358">
        <f>VLOOKUP(L12,Reporte!$N$5:$BN$133,45,FALSE)</f>
        <v>0</v>
      </c>
      <c r="G23" s="358">
        <f>VLOOKUP(L12,Reporte!$N$5:$BN$133,46,FALSE)</f>
        <v>0</v>
      </c>
      <c r="H23" s="358">
        <f>VLOOKUP(L12,Reporte!$N$5:$BN$133,47,FALSE)</f>
        <v>0</v>
      </c>
      <c r="I23" s="358">
        <f>VLOOKUP(L12,Reporte!$N$5:$BN$133,48,FALSE)</f>
        <v>0</v>
      </c>
      <c r="J23" s="358">
        <f>VLOOKUP(L12,Reporte!$N$5:$BN$133,49,FALSE)</f>
        <v>0</v>
      </c>
      <c r="K23" s="358">
        <f>VLOOKUP(L12,Reporte!$N$5:$BN$133,50,FALSE)</f>
        <v>0</v>
      </c>
      <c r="L23" s="358">
        <f>VLOOKUP(L12,Reporte!$N$5:$BN$133,51,FALSE)</f>
        <v>0</v>
      </c>
      <c r="M23" s="358">
        <f>VLOOKUP(L12,Reporte!$N$5:$BN$133,52,FALSE)</f>
        <v>0</v>
      </c>
      <c r="N23" s="359">
        <f>VLOOKUP(L12,Reporte!$N$5:$BN$133,53,FALSE)</f>
        <v>0</v>
      </c>
      <c r="O23" s="357">
        <f>+N23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49.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46.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61:O61"/>
    <mergeCell ref="A62:O62"/>
    <mergeCell ref="A63:O63"/>
    <mergeCell ref="A64:O65"/>
    <mergeCell ref="A67:D67"/>
    <mergeCell ref="E67:F67"/>
    <mergeCell ref="A55:O55"/>
    <mergeCell ref="A56:O56"/>
    <mergeCell ref="A57:O57"/>
    <mergeCell ref="A58:O58"/>
    <mergeCell ref="A59:O59"/>
    <mergeCell ref="A60:O60"/>
    <mergeCell ref="A49:O49"/>
    <mergeCell ref="A50:O50"/>
    <mergeCell ref="A51:O51"/>
    <mergeCell ref="A52:O52"/>
    <mergeCell ref="A53:O53"/>
    <mergeCell ref="A54:O54"/>
    <mergeCell ref="A43:O43"/>
    <mergeCell ref="A44:O44"/>
    <mergeCell ref="A45:O45"/>
    <mergeCell ref="A46:O46"/>
    <mergeCell ref="A47:O47"/>
    <mergeCell ref="A48:O48"/>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ED7E-A8A9-4807-86BC-BD65763EE324}">
  <sheetPr codeName="Hoja141"/>
  <dimension ref="A1:Q67"/>
  <sheetViews>
    <sheetView view="pageBreakPreview" zoomScale="80" zoomScaleNormal="73" zoomScaleSheetLayoutView="80" zoomScalePageLayoutView="55" workbookViewId="0">
      <selection activeCell="F10" sqref="F10:I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Porcentaje de conciliación de cartera y diferencias reciprocas de SNS con Entidades sin proceso concursal </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15.75">
      <c r="A8" s="675" t="s">
        <v>464</v>
      </c>
      <c r="B8" s="656"/>
      <c r="C8" s="673" t="str">
        <f>VLOOKUP(L12,Reporte!$A$5:$N$133,13,FALSE)</f>
        <v>Identificar, clasificar y priorizar las cuentas por cobrar de las entidades que cumplen condiciones para la conciliación de pares, según los criterios de priorización definidos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3.75" customHeight="1">
      <c r="A10" s="677"/>
      <c r="B10" s="678"/>
      <c r="C10" s="673" t="str">
        <f>VLOOKUP(L12,Reporte!$N$5:$BN$133,4,FALSE)</f>
        <v xml:space="preserve">Total de Entidades conciliadas </v>
      </c>
      <c r="D10" s="673"/>
      <c r="E10" s="673"/>
      <c r="F10" s="682" t="str">
        <f>VLOOKUP(L12,Reporte!$N$5:$BN$133,6,FALSE)</f>
        <v>Se mide el número de Total de Entidades conciliadas  sobre el  Total Entidades priorizadas de la cartera y diferencias reciprocas reportadas al cierre del año inmediatamente anterior*100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69" customHeight="1" thickBot="1">
      <c r="A12" s="679"/>
      <c r="B12" s="650"/>
      <c r="C12" s="686" t="str">
        <f>VLOOKUP(L12,Reporte!$N$5:$BN$133,5,FALSE)</f>
        <v xml:space="preserve"> Total Entidades priorizadas de la cartera y diferencias reciprocas reportadas al cierre del año inmediatamente anterior*100</v>
      </c>
      <c r="D12" s="673"/>
      <c r="E12" s="673"/>
      <c r="F12" s="682"/>
      <c r="G12" s="682"/>
      <c r="H12" s="682"/>
      <c r="I12" s="682"/>
      <c r="J12" s="687" t="str">
        <f>VLOOKUP(L12,Reporte!$N$5:$BN$133,7,FALSE)</f>
        <v>Eficacia</v>
      </c>
      <c r="K12" s="687"/>
      <c r="L12" s="688" t="s">
        <v>2033</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Secretaria General- Dirección Financiera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56.2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6E2BC-343C-4C81-B2D2-F174CED47379}">
  <sheetPr codeName="Hoja142"/>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A6 Gestión Documental y Administración de Archivos </v>
      </c>
      <c r="D5" s="669"/>
      <c r="E5" s="669"/>
      <c r="F5" s="669"/>
      <c r="G5" s="669"/>
      <c r="H5" s="669"/>
      <c r="I5" s="669"/>
      <c r="J5" s="669"/>
      <c r="K5" s="669"/>
      <c r="L5" s="669"/>
      <c r="M5" s="669"/>
      <c r="N5" s="669"/>
      <c r="O5" s="670"/>
      <c r="P5" s="101"/>
      <c r="Q5" s="102"/>
    </row>
    <row r="6" spans="1:17" ht="15.75">
      <c r="A6" s="671" t="s">
        <v>8</v>
      </c>
      <c r="B6" s="672"/>
      <c r="C6" s="673" t="str">
        <f>VLOOKUP(L12,Reporte!$N$5:$BN$133,2,FALSE)</f>
        <v>Porcentaje de recaudo de cartera del veinte porciento del valor cartera cobrable al cierre de la vigencia anterior</v>
      </c>
      <c r="D6" s="673"/>
      <c r="E6" s="673"/>
      <c r="F6" s="673"/>
      <c r="G6" s="673"/>
      <c r="H6" s="673"/>
      <c r="I6" s="673"/>
      <c r="J6" s="673"/>
      <c r="K6" s="673"/>
      <c r="L6" s="673"/>
      <c r="M6" s="673"/>
      <c r="N6" s="673"/>
      <c r="O6" s="674"/>
      <c r="P6" s="99"/>
    </row>
    <row r="7" spans="1:17" ht="58.5" customHeight="1">
      <c r="A7" s="671" t="s">
        <v>10</v>
      </c>
      <c r="B7" s="672"/>
      <c r="C7" s="673" t="str">
        <f>VLOOKUP(L12,Reporte!A5:M133,10,FALSE)</f>
        <v>Planificar la función archivística en la Entidad, mediante la formulación e los instrumentos y estrategias, que permitan la apropiación e las etapas de producción, recepción, distribución, trámite, organización, consulta y disposición final de los documentos, tanto físicos como electrónicos, a lo largo de su ciclo de vida, con el fin de asegurar la integridad, accesibilidad, disponibilidad y preservación de la información, cumpliendo las normativas legales y de seguridad.</v>
      </c>
      <c r="D7" s="673"/>
      <c r="E7" s="673"/>
      <c r="F7" s="673"/>
      <c r="G7" s="673"/>
      <c r="H7" s="673"/>
      <c r="I7" s="673"/>
      <c r="J7" s="673"/>
      <c r="K7" s="673"/>
      <c r="L7" s="673"/>
      <c r="M7" s="673"/>
      <c r="N7" s="673"/>
      <c r="O7" s="674"/>
      <c r="P7" s="99"/>
    </row>
    <row r="8" spans="1:17" ht="15.75">
      <c r="A8" s="675" t="s">
        <v>464</v>
      </c>
      <c r="B8" s="656"/>
      <c r="C8" s="673" t="str">
        <f>VLOOKUP(L12,Reporte!$A$5:$N$133,13,FALSE)</f>
        <v xml:space="preserve">Optimizar el proceso de recaudo de la cartera de obligaciones a cargo del Grupo de Cobro Persuasivo y Jurisdicción Coactiva a partir del impulso procesal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29.25" customHeight="1">
      <c r="A10" s="677"/>
      <c r="B10" s="678"/>
      <c r="C10" s="673" t="str">
        <f>VLOOKUP(L12,Reporte!$N$5:$BN$133,4,FALSE)</f>
        <v xml:space="preserve">Valor recaudado de cartera en el trimestre </v>
      </c>
      <c r="D10" s="673"/>
      <c r="E10" s="673"/>
      <c r="F10" s="682" t="str">
        <f>VLOOKUP(L12,Reporte!$N$5:$BN$133,6,FALSE)</f>
        <v>Se mide el número de Valor recaudado de cartera en el trimestre  sobre el  Veinte porciento del total de la cartera clasificada como cobrable con corte al cierre de la vigencia anterior *100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6.5" customHeight="1" thickBot="1">
      <c r="A12" s="679"/>
      <c r="B12" s="650"/>
      <c r="C12" s="686" t="str">
        <f>VLOOKUP(L12,Reporte!$N$5:$BN$133,5,FALSE)</f>
        <v xml:space="preserve"> Veinte porciento del total de la cartera clasificada como cobrable con corte al cierre de la vigencia anterior *100</v>
      </c>
      <c r="D12" s="673"/>
      <c r="E12" s="673"/>
      <c r="F12" s="682"/>
      <c r="G12" s="682"/>
      <c r="H12" s="682"/>
      <c r="I12" s="682"/>
      <c r="J12" s="687" t="str">
        <f>VLOOKUP(L12,Reporte!$N$5:$BN$133,7,FALSE)</f>
        <v>Eficacia</v>
      </c>
      <c r="K12" s="687"/>
      <c r="L12" s="688" t="s">
        <v>2035</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Secretaria General- Dirección Financiera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86.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8931C-4C49-4825-BA65-EE08FC9AA09D}">
  <sheetPr codeName="Hoja144"/>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C2 Gestión de la Actuación Disciplinaria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Capacitaciones, Autocapacitaciones y Charlas de Sensibilización y preservación del orden interno en materia disciplinaria realizadas</v>
      </c>
      <c r="D6" s="673"/>
      <c r="E6" s="673"/>
      <c r="F6" s="673"/>
      <c r="G6" s="673"/>
      <c r="H6" s="673"/>
      <c r="I6" s="673"/>
      <c r="J6" s="673"/>
      <c r="K6" s="673"/>
      <c r="L6" s="673"/>
      <c r="M6" s="673"/>
      <c r="N6" s="673"/>
      <c r="O6" s="674"/>
      <c r="P6" s="99"/>
    </row>
    <row r="7" spans="1:17" ht="58.5" customHeight="1">
      <c r="A7" s="671" t="s">
        <v>10</v>
      </c>
      <c r="B7" s="672"/>
      <c r="C7" s="673" t="str">
        <f>VLOOKUP(L12,Reporte!A5:M133,10,FALSE)</f>
        <v>Prevenir, investigar y sancionar las conductas en las que podría incurrir un servidor público o exservidor en el ejercicio de sus funciones, mediante el recaudo, análisis y valoración integral de las pruebas, con el fin de establecer su responsabilidad disciplinaria conforme al marco jurídico vigente y los principios que rigen la función pública.</v>
      </c>
      <c r="D7" s="673"/>
      <c r="E7" s="673"/>
      <c r="F7" s="673"/>
      <c r="G7" s="673"/>
      <c r="H7" s="673"/>
      <c r="I7" s="673"/>
      <c r="J7" s="673"/>
      <c r="K7" s="673"/>
      <c r="L7" s="673"/>
      <c r="M7" s="673"/>
      <c r="N7" s="673"/>
      <c r="O7" s="674"/>
      <c r="P7" s="99"/>
    </row>
    <row r="8" spans="1:17" ht="36" customHeight="1">
      <c r="A8" s="675" t="s">
        <v>464</v>
      </c>
      <c r="B8" s="656"/>
      <c r="C8" s="673" t="str">
        <f>VLOOKUP(L12,Reporte!$A$5:$N$133,13,FALSE)</f>
        <v>Desarrollar campaña para la prevención de faltas disciplinarias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114" customHeight="1">
      <c r="A10" s="677"/>
      <c r="B10" s="678"/>
      <c r="C10" s="673" t="str">
        <f>VLOOKUP(L12,Reporte!$N$5:$BN$133,4,FALSE)</f>
        <v>Número de Capacitaciones, Autocapacitaciones y Charlas de Sensibilización y de preservación del orden interno realizadas, sobre acciones preventivas disciplinarias y normatividad vigente realizadas en el trimestre</v>
      </c>
      <c r="D10" s="673"/>
      <c r="E10" s="673"/>
      <c r="F10" s="682" t="str">
        <f>VLOOKUP(L12,Reporte!$N$5:$BN$133,6,FALSE)</f>
        <v>Se mide el número de Capacitaciones, Autocapacitaciones y Charlas de Sensibilización y de preservación del orden interno realizadas, sobre acciones preventivas disciplinarias y normatividad vigente realizadas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2038</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99">
        <f>VLOOKUP(L12,Reporte!$N$5:$BN$133,11,FALSE)</f>
        <v>10</v>
      </c>
      <c r="D15" s="800"/>
      <c r="E15" s="801"/>
      <c r="F15" s="715" t="str">
        <f>VLOOKUP(L12,Reporte!$N$5:$BN$133,9,FALSE)</f>
        <v>Trimestral</v>
      </c>
      <c r="G15" s="716"/>
      <c r="H15" s="683" t="s">
        <v>37</v>
      </c>
      <c r="I15" s="683"/>
      <c r="J15" s="721" t="s">
        <v>465</v>
      </c>
      <c r="K15" s="722"/>
      <c r="L15" s="723"/>
      <c r="M15" s="657" t="str">
        <f>VLOOKUP(L12,Reporte!$N$5:$BN$133,28,FALSE)</f>
        <v>Secretaria General- Control Disciplinario Interno</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10</v>
      </c>
      <c r="D26" s="131">
        <f>+C26*0.98</f>
        <v>9.8000000000000007</v>
      </c>
      <c r="E26" s="118"/>
      <c r="F26" s="118"/>
      <c r="G26" s="730"/>
      <c r="H26" s="730"/>
      <c r="I26" s="741"/>
      <c r="J26" s="741"/>
      <c r="K26" s="741"/>
      <c r="L26" s="730"/>
      <c r="M26" s="730"/>
      <c r="N26" s="730"/>
      <c r="O26" s="743"/>
      <c r="P26" s="119"/>
      <c r="Q26" s="120"/>
    </row>
    <row r="27" spans="1:17" s="98" customFormat="1" ht="15">
      <c r="A27" s="116" t="s">
        <v>95</v>
      </c>
      <c r="B27" s="131">
        <f>+D22</f>
        <v>0</v>
      </c>
      <c r="C27" s="131">
        <f>+C26</f>
        <v>10</v>
      </c>
      <c r="D27" s="131">
        <f>+D26</f>
        <v>9.8000000000000007</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10</v>
      </c>
      <c r="D28" s="131">
        <f t="shared" si="0"/>
        <v>9.8000000000000007</v>
      </c>
      <c r="E28" s="118"/>
      <c r="F28" s="118"/>
      <c r="G28" s="730"/>
      <c r="H28" s="730"/>
      <c r="I28" s="730"/>
      <c r="J28" s="730"/>
      <c r="K28" s="118"/>
      <c r="L28" s="730"/>
      <c r="M28" s="730"/>
      <c r="N28" s="730"/>
      <c r="O28" s="743"/>
      <c r="P28" s="119"/>
      <c r="Q28" s="120"/>
    </row>
    <row r="29" spans="1:17" s="98" customFormat="1" ht="15">
      <c r="A29" s="116" t="s">
        <v>97</v>
      </c>
      <c r="B29" s="131">
        <f>+F22</f>
        <v>0</v>
      </c>
      <c r="C29" s="131">
        <f t="shared" si="0"/>
        <v>10</v>
      </c>
      <c r="D29" s="131">
        <f t="shared" si="0"/>
        <v>9.8000000000000007</v>
      </c>
      <c r="E29" s="118"/>
      <c r="F29" s="118"/>
      <c r="G29" s="730"/>
      <c r="H29" s="730"/>
      <c r="I29" s="730"/>
      <c r="J29" s="730"/>
      <c r="K29" s="118"/>
      <c r="L29" s="730"/>
      <c r="M29" s="730"/>
      <c r="N29" s="730"/>
      <c r="O29" s="743"/>
      <c r="P29" s="119"/>
      <c r="Q29" s="120"/>
    </row>
    <row r="30" spans="1:17" s="98" customFormat="1" ht="15">
      <c r="A30" s="116" t="s">
        <v>98</v>
      </c>
      <c r="B30" s="131">
        <f>+G22</f>
        <v>0</v>
      </c>
      <c r="C30" s="131">
        <f t="shared" si="0"/>
        <v>10</v>
      </c>
      <c r="D30" s="131">
        <f t="shared" si="0"/>
        <v>9.8000000000000007</v>
      </c>
      <c r="E30" s="118"/>
      <c r="F30" s="118"/>
      <c r="G30" s="730"/>
      <c r="H30" s="730"/>
      <c r="I30" s="730"/>
      <c r="J30" s="730"/>
      <c r="K30" s="118"/>
      <c r="L30" s="730"/>
      <c r="M30" s="730"/>
      <c r="N30" s="730"/>
      <c r="O30" s="743"/>
      <c r="P30" s="119"/>
      <c r="Q30" s="120"/>
    </row>
    <row r="31" spans="1:17" s="98" customFormat="1" ht="15">
      <c r="A31" s="116" t="s">
        <v>99</v>
      </c>
      <c r="B31" s="131">
        <f>+H22</f>
        <v>0</v>
      </c>
      <c r="C31" s="131">
        <f t="shared" si="0"/>
        <v>10</v>
      </c>
      <c r="D31" s="131">
        <f t="shared" si="0"/>
        <v>9.8000000000000007</v>
      </c>
      <c r="E31" s="118"/>
      <c r="F31" s="118"/>
      <c r="G31" s="730"/>
      <c r="H31" s="730"/>
      <c r="I31" s="730"/>
      <c r="J31" s="730"/>
      <c r="K31" s="118"/>
      <c r="L31" s="730"/>
      <c r="M31" s="730"/>
      <c r="N31" s="730"/>
      <c r="O31" s="743"/>
      <c r="P31" s="119"/>
      <c r="Q31" s="120"/>
    </row>
    <row r="32" spans="1:17" s="98" customFormat="1" ht="15">
      <c r="A32" s="116" t="s">
        <v>100</v>
      </c>
      <c r="B32" s="131">
        <f>+I22</f>
        <v>0</v>
      </c>
      <c r="C32" s="131">
        <f t="shared" si="0"/>
        <v>10</v>
      </c>
      <c r="D32" s="131">
        <f t="shared" si="0"/>
        <v>9.8000000000000007</v>
      </c>
      <c r="E32" s="118"/>
      <c r="F32" s="118"/>
      <c r="G32" s="730"/>
      <c r="H32" s="730"/>
      <c r="I32" s="730"/>
      <c r="J32" s="730"/>
      <c r="K32" s="118"/>
      <c r="L32" s="730"/>
      <c r="M32" s="730"/>
      <c r="N32" s="730"/>
      <c r="O32" s="743"/>
      <c r="P32" s="119"/>
      <c r="Q32" s="120"/>
    </row>
    <row r="33" spans="1:17" s="98" customFormat="1" ht="15">
      <c r="A33" s="116" t="s">
        <v>101</v>
      </c>
      <c r="B33" s="131">
        <f>+J22</f>
        <v>0</v>
      </c>
      <c r="C33" s="131">
        <f t="shared" si="0"/>
        <v>10</v>
      </c>
      <c r="D33" s="131">
        <f t="shared" si="0"/>
        <v>9.8000000000000007</v>
      </c>
      <c r="E33" s="118"/>
      <c r="F33" s="118"/>
      <c r="G33" s="730"/>
      <c r="H33" s="730"/>
      <c r="I33" s="730"/>
      <c r="J33" s="730"/>
      <c r="K33" s="118"/>
      <c r="L33" s="730"/>
      <c r="M33" s="730"/>
      <c r="N33" s="730"/>
      <c r="O33" s="743"/>
      <c r="P33" s="119"/>
      <c r="Q33" s="120"/>
    </row>
    <row r="34" spans="1:17" s="98" customFormat="1" ht="15">
      <c r="A34" s="116" t="s">
        <v>102</v>
      </c>
      <c r="B34" s="131">
        <f>+K22</f>
        <v>0</v>
      </c>
      <c r="C34" s="131">
        <f t="shared" si="0"/>
        <v>10</v>
      </c>
      <c r="D34" s="131">
        <f t="shared" si="0"/>
        <v>9.8000000000000007</v>
      </c>
      <c r="E34" s="118"/>
      <c r="F34" s="118"/>
      <c r="G34" s="730"/>
      <c r="H34" s="730"/>
      <c r="I34" s="730"/>
      <c r="J34" s="730"/>
      <c r="K34" s="118"/>
      <c r="L34" s="730"/>
      <c r="M34" s="730"/>
      <c r="N34" s="730"/>
      <c r="O34" s="743"/>
      <c r="P34" s="119"/>
      <c r="Q34" s="120"/>
    </row>
    <row r="35" spans="1:17" s="98" customFormat="1" ht="15">
      <c r="A35" s="116" t="s">
        <v>103</v>
      </c>
      <c r="B35" s="131">
        <f>+L22</f>
        <v>0</v>
      </c>
      <c r="C35" s="131">
        <f t="shared" si="0"/>
        <v>10</v>
      </c>
      <c r="D35" s="131">
        <f t="shared" si="0"/>
        <v>9.8000000000000007</v>
      </c>
      <c r="E35" s="118"/>
      <c r="F35" s="118"/>
      <c r="G35" s="730"/>
      <c r="H35" s="730"/>
      <c r="I35" s="730"/>
      <c r="J35" s="730"/>
      <c r="K35" s="118"/>
      <c r="L35" s="730"/>
      <c r="M35" s="730"/>
      <c r="N35" s="730"/>
      <c r="O35" s="743"/>
      <c r="P35" s="119"/>
      <c r="Q35" s="120"/>
    </row>
    <row r="36" spans="1:17" s="98" customFormat="1" ht="15">
      <c r="A36" s="116" t="s">
        <v>104</v>
      </c>
      <c r="B36" s="131">
        <f>+M22</f>
        <v>0</v>
      </c>
      <c r="C36" s="131">
        <f t="shared" si="0"/>
        <v>10</v>
      </c>
      <c r="D36" s="131">
        <f t="shared" si="0"/>
        <v>9.8000000000000007</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10</v>
      </c>
      <c r="D37" s="131">
        <f t="shared" si="0"/>
        <v>9.8000000000000007</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10</v>
      </c>
      <c r="D38" s="133">
        <f>+D37</f>
        <v>9.8000000000000007</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E2BC5-CA19-4789-982F-31EDB063C92F}">
  <sheetPr codeName="Hoja145"/>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0.25"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C2 Gestión de la Actuación Disciplinaria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asuntos Número Radicado Control Disciplinario sobre los cuales se adopte decisión oportuna en la Oficina de Control Disciplinario Interno en etapa de instrucción</v>
      </c>
      <c r="D6" s="673"/>
      <c r="E6" s="673"/>
      <c r="F6" s="673"/>
      <c r="G6" s="673"/>
      <c r="H6" s="673"/>
      <c r="I6" s="673"/>
      <c r="J6" s="673"/>
      <c r="K6" s="673"/>
      <c r="L6" s="673"/>
      <c r="M6" s="673"/>
      <c r="N6" s="673"/>
      <c r="O6" s="674"/>
      <c r="P6" s="99"/>
    </row>
    <row r="7" spans="1:17" ht="58.5" customHeight="1">
      <c r="A7" s="671" t="s">
        <v>10</v>
      </c>
      <c r="B7" s="672"/>
      <c r="C7" s="673" t="str">
        <f>VLOOKUP(L12,Reporte!A5:M133,10,FALSE)</f>
        <v>Prevenir, investigar y sancionar las conductas en las que podría incurrir un servidor público o exservidor en el ejercicio de sus funciones, mediante el recaudo, análisis y valoración integral de las pruebas, con el fin de establecer su responsabilidad disciplinaria conforme al marco jurídico vigente y los principios que rigen la función pública.</v>
      </c>
      <c r="D7" s="673"/>
      <c r="E7" s="673"/>
      <c r="F7" s="673"/>
      <c r="G7" s="673"/>
      <c r="H7" s="673"/>
      <c r="I7" s="673"/>
      <c r="J7" s="673"/>
      <c r="K7" s="673"/>
      <c r="L7" s="673"/>
      <c r="M7" s="673"/>
      <c r="N7" s="673"/>
      <c r="O7" s="674"/>
      <c r="P7" s="99"/>
    </row>
    <row r="8" spans="1:17" ht="38.25" customHeight="1">
      <c r="A8" s="675" t="s">
        <v>464</v>
      </c>
      <c r="B8" s="656"/>
      <c r="C8" s="673" t="str">
        <f>VLOOKUP(L12,Reporte!$A$5:$N$133,13,FALSE)</f>
        <v>Fortalecer las resolutividad en la Oficina de Control Disciplinario Interno en etapa de instrucción
NRCD: Número Radicado Control Disciplinario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8.25" customHeight="1">
      <c r="A10" s="677"/>
      <c r="B10" s="678"/>
      <c r="C10" s="673" t="str">
        <f>VLOOKUP(L12,Reporte!$N$5:$BN$133,4,FALSE)</f>
        <v xml:space="preserve">Número de asuntos NRCD con decisión adoptada en el período </v>
      </c>
      <c r="D10" s="673"/>
      <c r="E10" s="673"/>
      <c r="F10" s="682" t="str">
        <f>VLOOKUP(L12,Reporte!$N$5:$BN$133,6,FALSE)</f>
        <v>Se mide el número de asuntos NRCD con decisión adoptada en el período  sobre el  Número total de asuntos NRCD recibidos * 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9" customHeight="1" thickBot="1">
      <c r="A12" s="679"/>
      <c r="B12" s="650"/>
      <c r="C12" s="686" t="str">
        <f>VLOOKUP(L12,Reporte!$N$5:$BN$133,5,FALSE)</f>
        <v xml:space="preserve"> Número total de asuntos NRCD recibidos * 100</v>
      </c>
      <c r="D12" s="673"/>
      <c r="E12" s="673"/>
      <c r="F12" s="682"/>
      <c r="G12" s="682"/>
      <c r="H12" s="682"/>
      <c r="I12" s="682"/>
      <c r="J12" s="687" t="str">
        <f>VLOOKUP(L12,Reporte!$N$5:$BN$133,7,FALSE)</f>
        <v>Eficacia</v>
      </c>
      <c r="K12" s="687"/>
      <c r="L12" s="688" t="s">
        <v>2041</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Secretaria General- Control Disciplinario Interno</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CA8DC-6536-400C-B8C0-70F1FA6981B8}">
  <sheetPr codeName="Hoja146"/>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3" width="9.625" style="100" customWidth="1"/>
    <col min="4"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C2 Gestión de la Actuación Disciplinaria </v>
      </c>
      <c r="D5" s="669"/>
      <c r="E5" s="669"/>
      <c r="F5" s="669"/>
      <c r="G5" s="669"/>
      <c r="H5" s="669"/>
      <c r="I5" s="669"/>
      <c r="J5" s="669"/>
      <c r="K5" s="669"/>
      <c r="L5" s="669"/>
      <c r="M5" s="669"/>
      <c r="N5" s="669"/>
      <c r="O5" s="670"/>
      <c r="P5" s="101"/>
      <c r="Q5" s="102"/>
    </row>
    <row r="6" spans="1:17" ht="33.75" customHeight="1">
      <c r="A6" s="671" t="s">
        <v>8</v>
      </c>
      <c r="B6" s="672"/>
      <c r="C6" s="673" t="str">
        <f>VLOOKUP(L12,Reporte!$N$5:$BN$133,2,FALSE)</f>
        <v>Porcentaje de decisiones de fondo adoptadas en etapa de instrucción en la Oficina de Control Disciplinario Interno</v>
      </c>
      <c r="D6" s="673"/>
      <c r="E6" s="673"/>
      <c r="F6" s="673"/>
      <c r="G6" s="673"/>
      <c r="H6" s="673"/>
      <c r="I6" s="673"/>
      <c r="J6" s="673"/>
      <c r="K6" s="673"/>
      <c r="L6" s="673"/>
      <c r="M6" s="673"/>
      <c r="N6" s="673"/>
      <c r="O6" s="674"/>
      <c r="P6" s="99"/>
    </row>
    <row r="7" spans="1:17" ht="58.5" customHeight="1">
      <c r="A7" s="671" t="s">
        <v>10</v>
      </c>
      <c r="B7" s="672"/>
      <c r="C7" s="673" t="str">
        <f>VLOOKUP(L12,Reporte!A5:M133,10,FALSE)</f>
        <v>Prevenir, investigar y sancionar las conductas en las que podría incurrir un servidor público o exservidor en el ejercicio de sus funciones, mediante el recaudo, análisis y valoración integral de las pruebas, con el fin de establecer su responsabilidad disciplinaria conforme al marco jurídico vigente y los principios que rigen la función pública.</v>
      </c>
      <c r="D7" s="673"/>
      <c r="E7" s="673"/>
      <c r="F7" s="673"/>
      <c r="G7" s="673"/>
      <c r="H7" s="673"/>
      <c r="I7" s="673"/>
      <c r="J7" s="673"/>
      <c r="K7" s="673"/>
      <c r="L7" s="673"/>
      <c r="M7" s="673"/>
      <c r="N7" s="673"/>
      <c r="O7" s="674"/>
      <c r="P7" s="99"/>
    </row>
    <row r="8" spans="1:17" ht="36.75" customHeight="1">
      <c r="A8" s="675" t="s">
        <v>464</v>
      </c>
      <c r="B8" s="656"/>
      <c r="C8" s="673" t="str">
        <f>VLOOKUP(L12,Reporte!$A$5:$N$133,13,FALSE)</f>
        <v>Fortalecer las resolutividad en la Oficina de Control Disciplinario Interno en etapa de instrucción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5.75" customHeight="1">
      <c r="A10" s="677"/>
      <c r="B10" s="678"/>
      <c r="C10" s="673" t="str">
        <f>VLOOKUP(L12,Reporte!$N$5:$BN$133,4,FALSE)</f>
        <v xml:space="preserve">Número de decisiones de fondo adoptadas en etapa de instrucción en el período </v>
      </c>
      <c r="D10" s="673"/>
      <c r="E10" s="673"/>
      <c r="F10" s="682" t="str">
        <f>VLOOKUP(L12,Reporte!$N$5:$BN$133,6,FALSE)</f>
        <v>Se mide el número de decisiones de fondo adoptadas en etapa de instrucción en el período  sobre el  Número de procesos priorizados en etapa de instrucción en el trimestre*100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 customHeight="1" thickBot="1">
      <c r="A12" s="679"/>
      <c r="B12" s="650"/>
      <c r="C12" s="686" t="str">
        <f>VLOOKUP(L12,Reporte!$N$5:$BN$133,5,FALSE)</f>
        <v xml:space="preserve"> Número de procesos priorizados en etapa de instrucción en el trimestre*100</v>
      </c>
      <c r="D12" s="673"/>
      <c r="E12" s="673"/>
      <c r="F12" s="682"/>
      <c r="G12" s="682"/>
      <c r="H12" s="682"/>
      <c r="I12" s="682"/>
      <c r="J12" s="687" t="str">
        <f>VLOOKUP(L12,Reporte!$N$5:$BN$133,7,FALSE)</f>
        <v>Eficacia</v>
      </c>
      <c r="K12" s="687"/>
      <c r="L12" s="688" t="s">
        <v>2044</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Secretaria General- Control Disciplinario Interno</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53.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EAC67-4108-4E02-963D-B0580A93ED25}">
  <dimension ref="A1:Q67"/>
  <sheetViews>
    <sheetView view="pageBreakPreview" zoomScale="80" zoomScaleNormal="73" zoomScaleSheetLayoutView="80" zoomScalePageLayoutView="55" workbookViewId="0">
      <selection activeCell="R11" sqref="R11"/>
    </sheetView>
  </sheetViews>
  <sheetFormatPr baseColWidth="10" defaultColWidth="21.625" defaultRowHeight="0" customHeight="1" zeroHeight="1"/>
  <cols>
    <col min="1" max="1" width="12.625" style="100" customWidth="1"/>
    <col min="2" max="2" width="11.75" style="100" customWidth="1"/>
    <col min="3" max="3" width="9.625" style="100" customWidth="1"/>
    <col min="4"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 xml:space="preserve">C2 Gestión de la Actuación Disciplinaria </v>
      </c>
      <c r="D5" s="669"/>
      <c r="E5" s="669"/>
      <c r="F5" s="669"/>
      <c r="G5" s="669"/>
      <c r="H5" s="669"/>
      <c r="I5" s="669"/>
      <c r="J5" s="669"/>
      <c r="K5" s="669"/>
      <c r="L5" s="669"/>
      <c r="M5" s="669"/>
      <c r="N5" s="669"/>
      <c r="O5" s="670"/>
      <c r="P5" s="101"/>
      <c r="Q5" s="102"/>
    </row>
    <row r="6" spans="1:17" ht="33.75" customHeight="1">
      <c r="A6" s="671" t="s">
        <v>8</v>
      </c>
      <c r="B6" s="672"/>
      <c r="C6" s="673" t="str">
        <f>VLOOKUP(L12,Reporte!$N$5:$BN$133,2,FALSE)</f>
        <v>Decisiones de fondo adoptadas en etapa de juzgamiento en la Oficina de Control Disciplinario Interno</v>
      </c>
      <c r="D6" s="673"/>
      <c r="E6" s="673"/>
      <c r="F6" s="673"/>
      <c r="G6" s="673"/>
      <c r="H6" s="673"/>
      <c r="I6" s="673"/>
      <c r="J6" s="673"/>
      <c r="K6" s="673"/>
      <c r="L6" s="673"/>
      <c r="M6" s="673"/>
      <c r="N6" s="673"/>
      <c r="O6" s="674"/>
      <c r="P6" s="99"/>
    </row>
    <row r="7" spans="1:17" ht="48" customHeight="1">
      <c r="A7" s="671" t="s">
        <v>10</v>
      </c>
      <c r="B7" s="672"/>
      <c r="C7" s="673" t="str">
        <f>VLOOKUP(L12,Reporte!A5:M133,10,FALSE)</f>
        <v>Prevenir, investigar y sancionar las conductas en las que podría incurrir un servidor público o exservidor en el ejercicio de sus funciones, mediante el recaudo, análisis y valoración integral de las pruebas, con el fin de establecer su responsabilidad disciplinaria conforme al marco jurídico vigente y los principios que rigen la función pública.</v>
      </c>
      <c r="D7" s="673"/>
      <c r="E7" s="673"/>
      <c r="F7" s="673"/>
      <c r="G7" s="673"/>
      <c r="H7" s="673"/>
      <c r="I7" s="673"/>
      <c r="J7" s="673"/>
      <c r="K7" s="673"/>
      <c r="L7" s="673"/>
      <c r="M7" s="673"/>
      <c r="N7" s="673"/>
      <c r="O7" s="674"/>
      <c r="P7" s="99"/>
    </row>
    <row r="8" spans="1:17" ht="15.75">
      <c r="A8" s="675" t="s">
        <v>464</v>
      </c>
      <c r="B8" s="656"/>
      <c r="C8" s="673" t="str">
        <f>VLOOKUP(L12,Reporte!$A$5:$N$133,13,FALSE)</f>
        <v>Fortalecer las resolutividad en la Oficina de Control Disciplinario Interno en etapa de juzgamiento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3.75" customHeight="1">
      <c r="A10" s="677"/>
      <c r="B10" s="678"/>
      <c r="C10" s="673" t="str">
        <f>VLOOKUP(L12,Reporte!$N$5:$BN$133,4,FALSE)</f>
        <v>Número de decisiones de fondo adoptadas en el semestre</v>
      </c>
      <c r="D10" s="673"/>
      <c r="E10" s="673"/>
      <c r="F10" s="682" t="str">
        <f>VLOOKUP(L12,Reporte!$N$5:$BN$133,6,FALSE)</f>
        <v>Se mide el número de decisiones de fondo adoptadas en el semestre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9.75" customHeight="1" thickBot="1">
      <c r="A12" s="679"/>
      <c r="B12" s="650"/>
      <c r="C12" s="686">
        <f>VLOOKUP(L12,Reporte!$N$5:$BN$133,5,FALSE)</f>
        <v>0</v>
      </c>
      <c r="D12" s="673"/>
      <c r="E12" s="673"/>
      <c r="F12" s="682"/>
      <c r="G12" s="682"/>
      <c r="H12" s="682"/>
      <c r="I12" s="682"/>
      <c r="J12" s="687" t="str">
        <f>VLOOKUP(L12,Reporte!$N$5:$BN$133,7,FALSE)</f>
        <v>Eficacia</v>
      </c>
      <c r="K12" s="687"/>
      <c r="L12" s="688" t="s">
        <v>2046</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99">
        <f>VLOOKUP(L12,Reporte!$N$5:$BN$133,11,FALSE)</f>
        <v>7</v>
      </c>
      <c r="D15" s="800"/>
      <c r="E15" s="801"/>
      <c r="F15" s="715" t="str">
        <f>VLOOKUP(L12,Reporte!$N$5:$BN$133,9,FALSE)</f>
        <v>Trimestral</v>
      </c>
      <c r="G15" s="716"/>
      <c r="H15" s="683" t="s">
        <v>37</v>
      </c>
      <c r="I15" s="683"/>
      <c r="J15" s="721" t="s">
        <v>465</v>
      </c>
      <c r="K15" s="722"/>
      <c r="L15" s="723"/>
      <c r="M15" s="657" t="str">
        <f>VLOOKUP(L12,Reporte!$N$5:$BN$133,28,FALSE)</f>
        <v>Secretaria General- Control Disciplinario Interno</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7</v>
      </c>
      <c r="D26" s="131">
        <f>+C26*0.98</f>
        <v>6.8599999999999994</v>
      </c>
      <c r="E26" s="118"/>
      <c r="F26" s="118"/>
      <c r="G26" s="730"/>
      <c r="H26" s="730"/>
      <c r="I26" s="741"/>
      <c r="J26" s="741"/>
      <c r="K26" s="741"/>
      <c r="L26" s="730"/>
      <c r="M26" s="730"/>
      <c r="N26" s="730"/>
      <c r="O26" s="743"/>
      <c r="P26" s="119"/>
      <c r="Q26" s="120"/>
    </row>
    <row r="27" spans="1:17" s="98" customFormat="1" ht="15">
      <c r="A27" s="116" t="s">
        <v>95</v>
      </c>
      <c r="B27" s="131">
        <f>+D22</f>
        <v>0</v>
      </c>
      <c r="C27" s="131">
        <f>+C26</f>
        <v>7</v>
      </c>
      <c r="D27" s="131">
        <f>+D26</f>
        <v>6.8599999999999994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7</v>
      </c>
      <c r="D28" s="131">
        <f t="shared" si="0"/>
        <v>6.8599999999999994</v>
      </c>
      <c r="E28" s="118"/>
      <c r="F28" s="118"/>
      <c r="G28" s="730"/>
      <c r="H28" s="730"/>
      <c r="I28" s="730"/>
      <c r="J28" s="730"/>
      <c r="K28" s="118"/>
      <c r="L28" s="730"/>
      <c r="M28" s="730"/>
      <c r="N28" s="730"/>
      <c r="O28" s="743"/>
      <c r="P28" s="119"/>
      <c r="Q28" s="120"/>
    </row>
    <row r="29" spans="1:17" s="98" customFormat="1" ht="15">
      <c r="A29" s="116" t="s">
        <v>97</v>
      </c>
      <c r="B29" s="131">
        <f>+F22</f>
        <v>0</v>
      </c>
      <c r="C29" s="131">
        <f t="shared" si="0"/>
        <v>7</v>
      </c>
      <c r="D29" s="131">
        <f t="shared" si="0"/>
        <v>6.8599999999999994</v>
      </c>
      <c r="E29" s="118"/>
      <c r="F29" s="118"/>
      <c r="G29" s="730"/>
      <c r="H29" s="730"/>
      <c r="I29" s="730"/>
      <c r="J29" s="730"/>
      <c r="K29" s="118"/>
      <c r="L29" s="730"/>
      <c r="M29" s="730"/>
      <c r="N29" s="730"/>
      <c r="O29" s="743"/>
      <c r="P29" s="119"/>
      <c r="Q29" s="120"/>
    </row>
    <row r="30" spans="1:17" s="98" customFormat="1" ht="15">
      <c r="A30" s="116" t="s">
        <v>98</v>
      </c>
      <c r="B30" s="131">
        <f>+G22</f>
        <v>0</v>
      </c>
      <c r="C30" s="131">
        <f t="shared" si="0"/>
        <v>7</v>
      </c>
      <c r="D30" s="131">
        <f t="shared" si="0"/>
        <v>6.8599999999999994</v>
      </c>
      <c r="E30" s="118"/>
      <c r="F30" s="118"/>
      <c r="G30" s="730"/>
      <c r="H30" s="730"/>
      <c r="I30" s="730"/>
      <c r="J30" s="730"/>
      <c r="K30" s="118"/>
      <c r="L30" s="730"/>
      <c r="M30" s="730"/>
      <c r="N30" s="730"/>
      <c r="O30" s="743"/>
      <c r="P30" s="119"/>
      <c r="Q30" s="120"/>
    </row>
    <row r="31" spans="1:17" s="98" customFormat="1" ht="15">
      <c r="A31" s="116" t="s">
        <v>99</v>
      </c>
      <c r="B31" s="131">
        <f>+H22</f>
        <v>0</v>
      </c>
      <c r="C31" s="131">
        <f t="shared" si="0"/>
        <v>7</v>
      </c>
      <c r="D31" s="131">
        <f t="shared" si="0"/>
        <v>6.8599999999999994</v>
      </c>
      <c r="E31" s="118"/>
      <c r="F31" s="118"/>
      <c r="G31" s="730"/>
      <c r="H31" s="730"/>
      <c r="I31" s="730"/>
      <c r="J31" s="730"/>
      <c r="K31" s="118"/>
      <c r="L31" s="730"/>
      <c r="M31" s="730"/>
      <c r="N31" s="730"/>
      <c r="O31" s="743"/>
      <c r="P31" s="119"/>
      <c r="Q31" s="120"/>
    </row>
    <row r="32" spans="1:17" s="98" customFormat="1" ht="15">
      <c r="A32" s="116" t="s">
        <v>100</v>
      </c>
      <c r="B32" s="131">
        <f>+I22</f>
        <v>0</v>
      </c>
      <c r="C32" s="131">
        <f t="shared" si="0"/>
        <v>7</v>
      </c>
      <c r="D32" s="131">
        <f t="shared" si="0"/>
        <v>6.8599999999999994</v>
      </c>
      <c r="E32" s="118"/>
      <c r="F32" s="118"/>
      <c r="G32" s="730"/>
      <c r="H32" s="730"/>
      <c r="I32" s="730"/>
      <c r="J32" s="730"/>
      <c r="K32" s="118"/>
      <c r="L32" s="730"/>
      <c r="M32" s="730"/>
      <c r="N32" s="730"/>
      <c r="O32" s="743"/>
      <c r="P32" s="119"/>
      <c r="Q32" s="120"/>
    </row>
    <row r="33" spans="1:17" s="98" customFormat="1" ht="15">
      <c r="A33" s="116" t="s">
        <v>101</v>
      </c>
      <c r="B33" s="131">
        <f>+J22</f>
        <v>0</v>
      </c>
      <c r="C33" s="131">
        <f t="shared" si="0"/>
        <v>7</v>
      </c>
      <c r="D33" s="131">
        <f t="shared" si="0"/>
        <v>6.8599999999999994</v>
      </c>
      <c r="E33" s="118"/>
      <c r="F33" s="118"/>
      <c r="G33" s="730"/>
      <c r="H33" s="730"/>
      <c r="I33" s="730"/>
      <c r="J33" s="730"/>
      <c r="K33" s="118"/>
      <c r="L33" s="730"/>
      <c r="M33" s="730"/>
      <c r="N33" s="730"/>
      <c r="O33" s="743"/>
      <c r="P33" s="119"/>
      <c r="Q33" s="120"/>
    </row>
    <row r="34" spans="1:17" s="98" customFormat="1" ht="15">
      <c r="A34" s="116" t="s">
        <v>102</v>
      </c>
      <c r="B34" s="131">
        <f>+K22</f>
        <v>0</v>
      </c>
      <c r="C34" s="131">
        <f t="shared" si="0"/>
        <v>7</v>
      </c>
      <c r="D34" s="131">
        <f t="shared" si="0"/>
        <v>6.8599999999999994</v>
      </c>
      <c r="E34" s="118"/>
      <c r="F34" s="118"/>
      <c r="G34" s="730"/>
      <c r="H34" s="730"/>
      <c r="I34" s="730"/>
      <c r="J34" s="730"/>
      <c r="K34" s="118"/>
      <c r="L34" s="730"/>
      <c r="M34" s="730"/>
      <c r="N34" s="730"/>
      <c r="O34" s="743"/>
      <c r="P34" s="119"/>
      <c r="Q34" s="120"/>
    </row>
    <row r="35" spans="1:17" s="98" customFormat="1" ht="15">
      <c r="A35" s="116" t="s">
        <v>103</v>
      </c>
      <c r="B35" s="131">
        <f>+L22</f>
        <v>0</v>
      </c>
      <c r="C35" s="131">
        <f t="shared" si="0"/>
        <v>7</v>
      </c>
      <c r="D35" s="131">
        <f t="shared" si="0"/>
        <v>6.8599999999999994</v>
      </c>
      <c r="E35" s="118"/>
      <c r="F35" s="118"/>
      <c r="G35" s="730"/>
      <c r="H35" s="730"/>
      <c r="I35" s="730"/>
      <c r="J35" s="730"/>
      <c r="K35" s="118"/>
      <c r="L35" s="730"/>
      <c r="M35" s="730"/>
      <c r="N35" s="730"/>
      <c r="O35" s="743"/>
      <c r="P35" s="119"/>
      <c r="Q35" s="120"/>
    </row>
    <row r="36" spans="1:17" s="98" customFormat="1" ht="15">
      <c r="A36" s="116" t="s">
        <v>104</v>
      </c>
      <c r="B36" s="131">
        <f>+M22</f>
        <v>0</v>
      </c>
      <c r="C36" s="131">
        <f t="shared" si="0"/>
        <v>7</v>
      </c>
      <c r="D36" s="131">
        <f t="shared" si="0"/>
        <v>6.8599999999999994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7</v>
      </c>
      <c r="D37" s="131">
        <f t="shared" si="0"/>
        <v>6.8599999999999994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7</v>
      </c>
      <c r="D38" s="133">
        <f>+D37</f>
        <v>6.8599999999999994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53.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61:O61"/>
    <mergeCell ref="A62:O62"/>
    <mergeCell ref="A63:O63"/>
    <mergeCell ref="A64:O65"/>
    <mergeCell ref="A67:D67"/>
    <mergeCell ref="E67:F67"/>
    <mergeCell ref="A55:O55"/>
    <mergeCell ref="A56:O56"/>
    <mergeCell ref="A57:O57"/>
    <mergeCell ref="A58:O58"/>
    <mergeCell ref="A59:O59"/>
    <mergeCell ref="A60:O60"/>
    <mergeCell ref="A49:O49"/>
    <mergeCell ref="A50:O50"/>
    <mergeCell ref="A51:O51"/>
    <mergeCell ref="A52:O52"/>
    <mergeCell ref="A53:O53"/>
    <mergeCell ref="A54:O54"/>
    <mergeCell ref="A43:O43"/>
    <mergeCell ref="A44:O44"/>
    <mergeCell ref="A45:O45"/>
    <mergeCell ref="A46:O46"/>
    <mergeCell ref="A47:O47"/>
    <mergeCell ref="A48:O48"/>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21D3-F8E2-4DDF-B1E2-0BD0383447CD}">
  <sheetPr codeName="Hoja147"/>
  <dimension ref="A1:AU197"/>
  <sheetViews>
    <sheetView workbookViewId="0">
      <selection activeCell="C13" sqref="C13"/>
    </sheetView>
  </sheetViews>
  <sheetFormatPr baseColWidth="10" defaultColWidth="11" defaultRowHeight="14.25"/>
  <cols>
    <col min="1" max="47" width="17" style="14" customWidth="1"/>
    <col min="48" max="16384" width="11" style="14"/>
  </cols>
  <sheetData>
    <row r="1" spans="1:47" s="13" customFormat="1" ht="27" customHeight="1">
      <c r="A1" s="13" t="s">
        <v>471</v>
      </c>
      <c r="B1" s="13" t="s">
        <v>472</v>
      </c>
      <c r="C1" s="13" t="s">
        <v>473</v>
      </c>
      <c r="D1" s="13" t="s">
        <v>474</v>
      </c>
      <c r="E1" s="13" t="s">
        <v>475</v>
      </c>
      <c r="F1" s="13" t="s">
        <v>476</v>
      </c>
      <c r="G1" s="13" t="s">
        <v>477</v>
      </c>
      <c r="H1" s="13" t="s">
        <v>478</v>
      </c>
      <c r="I1" s="13" t="s">
        <v>479</v>
      </c>
      <c r="J1" s="13" t="s">
        <v>480</v>
      </c>
      <c r="K1" s="13" t="s">
        <v>481</v>
      </c>
      <c r="L1" s="13" t="s">
        <v>482</v>
      </c>
      <c r="M1" s="13" t="s">
        <v>483</v>
      </c>
      <c r="N1" s="13" t="s">
        <v>484</v>
      </c>
      <c r="O1" s="13" t="s">
        <v>485</v>
      </c>
      <c r="P1" s="13" t="s">
        <v>486</v>
      </c>
      <c r="Q1" s="13" t="s">
        <v>487</v>
      </c>
      <c r="R1" s="13" t="s">
        <v>488</v>
      </c>
      <c r="S1" s="13" t="s">
        <v>489</v>
      </c>
      <c r="T1" s="13" t="s">
        <v>490</v>
      </c>
      <c r="U1" s="13" t="s">
        <v>491</v>
      </c>
      <c r="V1" s="13" t="s">
        <v>492</v>
      </c>
      <c r="W1" s="13" t="s">
        <v>493</v>
      </c>
      <c r="X1" s="13" t="s">
        <v>494</v>
      </c>
      <c r="Y1" s="13" t="s">
        <v>495</v>
      </c>
      <c r="Z1" s="13" t="s">
        <v>496</v>
      </c>
      <c r="AA1" s="13" t="s">
        <v>497</v>
      </c>
      <c r="AB1" s="13" t="s">
        <v>498</v>
      </c>
      <c r="AC1" s="13" t="s">
        <v>499</v>
      </c>
      <c r="AD1" s="13" t="s">
        <v>500</v>
      </c>
      <c r="AE1" s="13" t="s">
        <v>501</v>
      </c>
      <c r="AF1" s="13" t="s">
        <v>502</v>
      </c>
      <c r="AG1" s="13" t="s">
        <v>503</v>
      </c>
      <c r="AH1" s="13" t="s">
        <v>504</v>
      </c>
      <c r="AI1" s="13" t="s">
        <v>505</v>
      </c>
      <c r="AJ1" s="13" t="s">
        <v>506</v>
      </c>
      <c r="AK1" s="13" t="s">
        <v>507</v>
      </c>
      <c r="AL1" s="13" t="s">
        <v>508</v>
      </c>
      <c r="AM1" s="13" t="s">
        <v>509</v>
      </c>
      <c r="AN1" s="13" t="s">
        <v>510</v>
      </c>
      <c r="AO1" s="13" t="s">
        <v>511</v>
      </c>
      <c r="AP1" s="13" t="s">
        <v>512</v>
      </c>
      <c r="AQ1" s="13" t="s">
        <v>513</v>
      </c>
      <c r="AR1" s="13" t="s">
        <v>514</v>
      </c>
      <c r="AS1" s="13" t="s">
        <v>515</v>
      </c>
      <c r="AT1" s="13" t="s">
        <v>516</v>
      </c>
      <c r="AU1" s="13" t="s">
        <v>517</v>
      </c>
    </row>
    <row r="2" spans="1:47">
      <c r="A2" s="14" t="s">
        <v>518</v>
      </c>
      <c r="B2" s="14" t="s">
        <v>519</v>
      </c>
      <c r="C2" s="14" t="s">
        <v>520</v>
      </c>
      <c r="D2" s="14" t="s">
        <v>521</v>
      </c>
      <c r="F2" s="14" t="s">
        <v>522</v>
      </c>
      <c r="I2" s="14" t="s">
        <v>523</v>
      </c>
      <c r="K2" s="14" t="s">
        <v>524</v>
      </c>
      <c r="L2" s="14" t="s">
        <v>366</v>
      </c>
      <c r="M2" s="14" t="s">
        <v>525</v>
      </c>
      <c r="N2" s="14">
        <v>2</v>
      </c>
      <c r="O2" s="14" t="s">
        <v>526</v>
      </c>
      <c r="P2" s="14">
        <v>1</v>
      </c>
      <c r="Q2" s="14">
        <v>0.9</v>
      </c>
      <c r="R2" s="14" t="s">
        <v>378</v>
      </c>
      <c r="S2" s="14" t="s">
        <v>527</v>
      </c>
      <c r="T2" s="14" t="s">
        <v>528</v>
      </c>
      <c r="U2" s="14" t="s">
        <v>529</v>
      </c>
      <c r="V2" s="14" t="s">
        <v>370</v>
      </c>
      <c r="AC2" s="14">
        <v>75</v>
      </c>
      <c r="AD2" s="14">
        <v>71</v>
      </c>
      <c r="AK2" s="14">
        <v>71</v>
      </c>
      <c r="AL2" s="14">
        <v>71</v>
      </c>
      <c r="AS2" s="14">
        <v>71</v>
      </c>
      <c r="AT2" s="14">
        <v>71</v>
      </c>
      <c r="AU2" s="14" t="s">
        <v>524</v>
      </c>
    </row>
    <row r="3" spans="1:47">
      <c r="A3" s="14" t="s">
        <v>518</v>
      </c>
      <c r="B3" s="14" t="s">
        <v>530</v>
      </c>
      <c r="C3" s="14" t="s">
        <v>520</v>
      </c>
      <c r="D3" s="14" t="s">
        <v>521</v>
      </c>
      <c r="F3" s="14" t="s">
        <v>531</v>
      </c>
      <c r="I3" s="14" t="s">
        <v>532</v>
      </c>
      <c r="J3" s="14" t="s">
        <v>533</v>
      </c>
      <c r="K3" s="14" t="s">
        <v>534</v>
      </c>
      <c r="L3" s="14" t="s">
        <v>366</v>
      </c>
      <c r="M3" s="14" t="s">
        <v>535</v>
      </c>
      <c r="N3" s="14">
        <v>2</v>
      </c>
      <c r="O3" s="14" t="s">
        <v>526</v>
      </c>
      <c r="P3" s="14">
        <v>1</v>
      </c>
      <c r="Q3" s="14">
        <v>0.9</v>
      </c>
      <c r="R3" s="14" t="s">
        <v>378</v>
      </c>
      <c r="S3" s="14" t="s">
        <v>527</v>
      </c>
      <c r="T3" s="14" t="s">
        <v>528</v>
      </c>
      <c r="U3" s="14" t="s">
        <v>529</v>
      </c>
      <c r="V3" s="14" t="s">
        <v>370</v>
      </c>
      <c r="AC3" s="14">
        <v>237</v>
      </c>
      <c r="AD3" s="14">
        <v>236</v>
      </c>
      <c r="AK3" s="14">
        <v>184</v>
      </c>
      <c r="AL3" s="14">
        <v>184</v>
      </c>
      <c r="AS3" s="14">
        <v>54</v>
      </c>
      <c r="AT3" s="14">
        <v>54</v>
      </c>
      <c r="AU3" s="14" t="s">
        <v>534</v>
      </c>
    </row>
    <row r="4" spans="1:47">
      <c r="A4" s="14" t="s">
        <v>518</v>
      </c>
      <c r="B4" s="14" t="s">
        <v>536</v>
      </c>
      <c r="C4" s="14" t="s">
        <v>520</v>
      </c>
      <c r="D4" s="14" t="s">
        <v>521</v>
      </c>
      <c r="F4" s="14" t="s">
        <v>537</v>
      </c>
      <c r="I4" s="14" t="s">
        <v>538</v>
      </c>
      <c r="K4" s="14" t="s">
        <v>539</v>
      </c>
      <c r="L4" s="14" t="s">
        <v>366</v>
      </c>
      <c r="M4" s="14" t="s">
        <v>540</v>
      </c>
      <c r="N4" s="14">
        <v>2</v>
      </c>
      <c r="O4" s="14" t="s">
        <v>526</v>
      </c>
      <c r="P4" s="14">
        <v>1</v>
      </c>
      <c r="Q4" s="14">
        <v>0.9</v>
      </c>
      <c r="R4" s="14" t="s">
        <v>378</v>
      </c>
      <c r="S4" s="14" t="s">
        <v>527</v>
      </c>
      <c r="T4" s="14" t="s">
        <v>528</v>
      </c>
      <c r="U4" s="14" t="s">
        <v>529</v>
      </c>
      <c r="V4" s="14" t="s">
        <v>370</v>
      </c>
      <c r="AC4" s="14">
        <v>0</v>
      </c>
      <c r="AD4" s="14">
        <v>1</v>
      </c>
      <c r="AK4" s="14">
        <v>1</v>
      </c>
      <c r="AL4" s="14">
        <v>1</v>
      </c>
      <c r="AS4" s="14">
        <v>2</v>
      </c>
      <c r="AT4" s="14">
        <v>1</v>
      </c>
      <c r="AU4" s="14" t="s">
        <v>539</v>
      </c>
    </row>
    <row r="5" spans="1:47">
      <c r="A5" s="14" t="s">
        <v>518</v>
      </c>
      <c r="B5" s="14" t="s">
        <v>541</v>
      </c>
      <c r="C5" s="14" t="s">
        <v>520</v>
      </c>
      <c r="D5" s="14" t="s">
        <v>521</v>
      </c>
      <c r="F5" s="14" t="s">
        <v>542</v>
      </c>
      <c r="I5" s="14" t="s">
        <v>543</v>
      </c>
      <c r="K5" s="14" t="s">
        <v>544</v>
      </c>
      <c r="L5" s="14" t="s">
        <v>366</v>
      </c>
      <c r="M5" s="14" t="s">
        <v>545</v>
      </c>
      <c r="N5" s="14">
        <v>2</v>
      </c>
      <c r="O5" s="14" t="s">
        <v>526</v>
      </c>
      <c r="P5" s="14">
        <v>1</v>
      </c>
      <c r="Q5" s="14">
        <v>0.9</v>
      </c>
      <c r="R5" s="14" t="s">
        <v>378</v>
      </c>
      <c r="S5" s="14" t="s">
        <v>527</v>
      </c>
      <c r="T5" s="14" t="s">
        <v>528</v>
      </c>
      <c r="U5" s="14" t="s">
        <v>529</v>
      </c>
      <c r="V5" s="14" t="s">
        <v>370</v>
      </c>
      <c r="AC5" s="14">
        <v>0</v>
      </c>
      <c r="AD5" s="14">
        <v>4</v>
      </c>
      <c r="AK5" s="14">
        <v>5</v>
      </c>
      <c r="AL5" s="14">
        <v>1</v>
      </c>
      <c r="AS5" s="14">
        <v>1</v>
      </c>
      <c r="AT5" s="14">
        <v>1</v>
      </c>
      <c r="AU5" s="14" t="s">
        <v>544</v>
      </c>
    </row>
    <row r="6" spans="1:47">
      <c r="A6" s="14" t="s">
        <v>546</v>
      </c>
      <c r="B6" s="14" t="s">
        <v>547</v>
      </c>
      <c r="C6" s="14" t="s">
        <v>548</v>
      </c>
      <c r="D6" s="14" t="s">
        <v>549</v>
      </c>
      <c r="E6" s="14" t="s">
        <v>550</v>
      </c>
      <c r="F6" s="14" t="s">
        <v>551</v>
      </c>
      <c r="I6" s="14" t="s">
        <v>552</v>
      </c>
      <c r="J6" s="14" t="s">
        <v>553</v>
      </c>
      <c r="K6" s="14" t="s">
        <v>554</v>
      </c>
      <c r="L6" s="14" t="s">
        <v>376</v>
      </c>
      <c r="M6" s="14" t="s">
        <v>555</v>
      </c>
      <c r="N6" s="14">
        <v>2</v>
      </c>
      <c r="O6" s="14" t="s">
        <v>367</v>
      </c>
      <c r="P6" s="14">
        <v>1</v>
      </c>
      <c r="Q6" s="14">
        <v>0.9</v>
      </c>
      <c r="R6" s="14" t="s">
        <v>378</v>
      </c>
      <c r="S6" s="14" t="s">
        <v>527</v>
      </c>
      <c r="T6" s="14" t="s">
        <v>528</v>
      </c>
      <c r="U6" s="14" t="s">
        <v>529</v>
      </c>
      <c r="V6" s="14" t="s">
        <v>370</v>
      </c>
      <c r="AC6" s="14">
        <v>31</v>
      </c>
      <c r="AD6" s="14">
        <v>31</v>
      </c>
      <c r="AK6" s="14">
        <v>2</v>
      </c>
      <c r="AL6" s="14">
        <v>2</v>
      </c>
      <c r="AS6" s="14">
        <v>34</v>
      </c>
      <c r="AT6" s="14">
        <v>34</v>
      </c>
      <c r="AU6" s="14" t="s">
        <v>554</v>
      </c>
    </row>
    <row r="7" spans="1:47">
      <c r="A7" s="14" t="s">
        <v>546</v>
      </c>
      <c r="B7" s="14" t="s">
        <v>556</v>
      </c>
      <c r="C7" s="14" t="s">
        <v>548</v>
      </c>
      <c r="D7" s="14" t="s">
        <v>549</v>
      </c>
      <c r="E7" s="14" t="s">
        <v>550</v>
      </c>
      <c r="F7" s="14" t="s">
        <v>557</v>
      </c>
      <c r="I7" s="14" t="s">
        <v>558</v>
      </c>
      <c r="J7" s="14" t="s">
        <v>559</v>
      </c>
      <c r="K7" s="14" t="s">
        <v>560</v>
      </c>
      <c r="L7" s="14" t="s">
        <v>376</v>
      </c>
      <c r="M7" s="14" t="s">
        <v>561</v>
      </c>
      <c r="N7" s="14">
        <v>2</v>
      </c>
      <c r="O7" s="14" t="s">
        <v>367</v>
      </c>
      <c r="P7" s="14">
        <v>1</v>
      </c>
      <c r="Q7" s="14">
        <v>0.9</v>
      </c>
      <c r="R7" s="14" t="s">
        <v>378</v>
      </c>
      <c r="S7" s="14" t="s">
        <v>527</v>
      </c>
      <c r="T7" s="14" t="s">
        <v>528</v>
      </c>
      <c r="U7" s="14" t="s">
        <v>529</v>
      </c>
      <c r="V7" s="14" t="s">
        <v>370</v>
      </c>
      <c r="AC7" s="14">
        <v>58</v>
      </c>
      <c r="AD7" s="14">
        <v>58</v>
      </c>
      <c r="AK7" s="14">
        <v>192</v>
      </c>
      <c r="AL7" s="14">
        <v>192</v>
      </c>
      <c r="AS7" s="14">
        <v>280</v>
      </c>
      <c r="AT7" s="14">
        <v>280</v>
      </c>
      <c r="AU7" s="14" t="s">
        <v>560</v>
      </c>
    </row>
    <row r="8" spans="1:47">
      <c r="A8" s="14" t="s">
        <v>546</v>
      </c>
      <c r="B8" s="14" t="s">
        <v>562</v>
      </c>
      <c r="C8" s="14" t="s">
        <v>548</v>
      </c>
      <c r="D8" s="14" t="s">
        <v>549</v>
      </c>
      <c r="E8" s="14" t="s">
        <v>550</v>
      </c>
      <c r="F8" s="14" t="s">
        <v>563</v>
      </c>
      <c r="I8" s="14" t="s">
        <v>564</v>
      </c>
      <c r="K8" s="14" t="s">
        <v>565</v>
      </c>
      <c r="L8" s="14" t="s">
        <v>366</v>
      </c>
      <c r="M8" s="14" t="s">
        <v>566</v>
      </c>
      <c r="N8" s="14">
        <v>2</v>
      </c>
      <c r="O8" s="14" t="s">
        <v>526</v>
      </c>
      <c r="P8" s="14">
        <v>1</v>
      </c>
      <c r="Q8" s="14">
        <v>0.9</v>
      </c>
      <c r="R8" s="14" t="s">
        <v>378</v>
      </c>
      <c r="S8" s="14" t="s">
        <v>527</v>
      </c>
      <c r="T8" s="14" t="s">
        <v>528</v>
      </c>
      <c r="U8" s="14" t="s">
        <v>529</v>
      </c>
      <c r="V8" s="14" t="s">
        <v>370</v>
      </c>
      <c r="AC8" s="14">
        <v>5</v>
      </c>
      <c r="AD8" s="14">
        <v>5</v>
      </c>
      <c r="AK8" s="14">
        <v>5</v>
      </c>
      <c r="AL8" s="14">
        <v>5</v>
      </c>
      <c r="AS8" s="14">
        <v>6</v>
      </c>
      <c r="AT8" s="14">
        <v>6</v>
      </c>
      <c r="AU8" s="14" t="s">
        <v>565</v>
      </c>
    </row>
    <row r="9" spans="1:47">
      <c r="A9" s="14" t="s">
        <v>546</v>
      </c>
      <c r="B9" s="14" t="s">
        <v>567</v>
      </c>
      <c r="C9" s="14" t="s">
        <v>548</v>
      </c>
      <c r="D9" s="14" t="s">
        <v>549</v>
      </c>
      <c r="E9" s="14" t="s">
        <v>550</v>
      </c>
      <c r="F9" s="14" t="s">
        <v>568</v>
      </c>
      <c r="I9" s="14" t="s">
        <v>569</v>
      </c>
      <c r="K9" s="14" t="s">
        <v>570</v>
      </c>
      <c r="L9" s="14" t="s">
        <v>376</v>
      </c>
      <c r="M9" s="14" t="s">
        <v>571</v>
      </c>
      <c r="N9" s="14">
        <v>2</v>
      </c>
      <c r="O9" s="14" t="s">
        <v>526</v>
      </c>
      <c r="P9" s="14">
        <v>1</v>
      </c>
      <c r="Q9" s="14">
        <v>0.9</v>
      </c>
      <c r="R9" s="14" t="s">
        <v>368</v>
      </c>
      <c r="S9" s="14" t="s">
        <v>527</v>
      </c>
      <c r="T9" s="14" t="s">
        <v>528</v>
      </c>
      <c r="U9" s="14" t="s">
        <v>529</v>
      </c>
      <c r="V9" s="14" t="s">
        <v>370</v>
      </c>
      <c r="AA9" s="14">
        <v>2</v>
      </c>
      <c r="AB9" s="14">
        <v>9</v>
      </c>
      <c r="AG9" s="14">
        <v>1</v>
      </c>
      <c r="AH9" s="14">
        <v>9</v>
      </c>
      <c r="AM9" s="14">
        <v>0</v>
      </c>
      <c r="AN9" s="14">
        <v>9</v>
      </c>
      <c r="AS9" s="14">
        <v>25</v>
      </c>
      <c r="AT9" s="14">
        <v>1</v>
      </c>
      <c r="AU9" s="14" t="s">
        <v>570</v>
      </c>
    </row>
    <row r="10" spans="1:47">
      <c r="A10" s="14" t="s">
        <v>546</v>
      </c>
      <c r="B10" s="14" t="s">
        <v>572</v>
      </c>
      <c r="C10" s="14" t="s">
        <v>548</v>
      </c>
      <c r="D10" s="14" t="s">
        <v>549</v>
      </c>
      <c r="E10" s="14" t="s">
        <v>550</v>
      </c>
      <c r="F10" s="14" t="s">
        <v>573</v>
      </c>
      <c r="I10" s="14" t="s">
        <v>574</v>
      </c>
      <c r="K10" s="14" t="s">
        <v>575</v>
      </c>
      <c r="L10" s="14" t="s">
        <v>366</v>
      </c>
      <c r="M10" s="14" t="s">
        <v>576</v>
      </c>
      <c r="N10" s="14">
        <v>1</v>
      </c>
      <c r="O10" s="14" t="s">
        <v>526</v>
      </c>
      <c r="P10" s="14">
        <v>1</v>
      </c>
      <c r="Q10" s="14">
        <v>0.9</v>
      </c>
      <c r="R10" s="14" t="s">
        <v>368</v>
      </c>
      <c r="S10" s="14" t="s">
        <v>527</v>
      </c>
      <c r="T10" s="14" t="s">
        <v>528</v>
      </c>
      <c r="U10" s="14" t="s">
        <v>529</v>
      </c>
      <c r="V10" s="14" t="s">
        <v>370</v>
      </c>
      <c r="AA10" s="14">
        <v>13</v>
      </c>
      <c r="AB10" s="14">
        <v>10</v>
      </c>
      <c r="AG10" s="14">
        <v>4</v>
      </c>
      <c r="AH10" s="14">
        <v>10</v>
      </c>
      <c r="AM10" s="14">
        <v>5</v>
      </c>
      <c r="AN10" s="14">
        <v>2</v>
      </c>
      <c r="AS10" s="14">
        <v>0</v>
      </c>
      <c r="AT10" s="14">
        <v>0</v>
      </c>
      <c r="AU10" s="14" t="s">
        <v>575</v>
      </c>
    </row>
    <row r="11" spans="1:47">
      <c r="A11" s="14" t="s">
        <v>546</v>
      </c>
      <c r="B11" s="14" t="s">
        <v>577</v>
      </c>
      <c r="C11" s="14" t="s">
        <v>548</v>
      </c>
      <c r="D11" s="14" t="s">
        <v>549</v>
      </c>
      <c r="E11" s="14" t="s">
        <v>550</v>
      </c>
      <c r="F11" s="14" t="s">
        <v>578</v>
      </c>
      <c r="I11" s="14" t="s">
        <v>579</v>
      </c>
      <c r="J11" s="14" t="s">
        <v>580</v>
      </c>
      <c r="K11" s="14" t="s">
        <v>581</v>
      </c>
      <c r="L11" s="14" t="s">
        <v>376</v>
      </c>
      <c r="M11" s="14" t="s">
        <v>582</v>
      </c>
      <c r="N11" s="14">
        <v>3</v>
      </c>
      <c r="O11" s="14" t="s">
        <v>367</v>
      </c>
      <c r="P11" s="14">
        <v>0.95</v>
      </c>
      <c r="Q11" s="14" t="s">
        <v>583</v>
      </c>
      <c r="R11" s="14" t="s">
        <v>368</v>
      </c>
      <c r="S11" s="14" t="s">
        <v>584</v>
      </c>
      <c r="T11" s="14" t="s">
        <v>585</v>
      </c>
      <c r="U11" s="14" t="s">
        <v>586</v>
      </c>
      <c r="V11" s="14" t="s">
        <v>587</v>
      </c>
      <c r="AA11" s="14">
        <v>738</v>
      </c>
      <c r="AB11" s="14">
        <v>7336</v>
      </c>
      <c r="AG11" s="14">
        <v>13857</v>
      </c>
      <c r="AH11" s="14">
        <v>11304</v>
      </c>
      <c r="AM11" s="14">
        <v>11169</v>
      </c>
      <c r="AN11" s="14">
        <v>11763</v>
      </c>
      <c r="AS11" s="14">
        <v>9441</v>
      </c>
      <c r="AT11" s="14">
        <v>10221</v>
      </c>
      <c r="AU11" s="14" t="s">
        <v>581</v>
      </c>
    </row>
    <row r="12" spans="1:47">
      <c r="A12" s="14" t="s">
        <v>546</v>
      </c>
      <c r="B12" s="14" t="s">
        <v>588</v>
      </c>
      <c r="C12" s="14" t="s">
        <v>548</v>
      </c>
      <c r="D12" s="14" t="s">
        <v>549</v>
      </c>
      <c r="E12" s="14" t="s">
        <v>550</v>
      </c>
      <c r="F12" s="14" t="s">
        <v>589</v>
      </c>
      <c r="I12" s="14" t="s">
        <v>590</v>
      </c>
      <c r="K12" s="14" t="s">
        <v>591</v>
      </c>
      <c r="L12" s="14" t="s">
        <v>366</v>
      </c>
      <c r="M12" s="14" t="s">
        <v>592</v>
      </c>
      <c r="N12" s="14">
        <v>3</v>
      </c>
      <c r="O12" s="14" t="s">
        <v>526</v>
      </c>
      <c r="P12" s="14">
        <v>1</v>
      </c>
      <c r="Q12" s="14">
        <v>0.9</v>
      </c>
      <c r="R12" s="14" t="s">
        <v>368</v>
      </c>
      <c r="S12" s="14" t="s">
        <v>527</v>
      </c>
      <c r="T12" s="14" t="s">
        <v>528</v>
      </c>
      <c r="U12" s="14" t="s">
        <v>529</v>
      </c>
      <c r="V12" s="14" t="s">
        <v>587</v>
      </c>
      <c r="AA12" s="14">
        <v>0</v>
      </c>
      <c r="AB12" s="14">
        <v>2</v>
      </c>
      <c r="AG12" s="14">
        <v>2</v>
      </c>
      <c r="AH12" s="14">
        <v>2</v>
      </c>
      <c r="AM12" s="14">
        <v>0</v>
      </c>
      <c r="AN12" s="14">
        <v>1</v>
      </c>
      <c r="AS12" s="14">
        <v>4</v>
      </c>
      <c r="AT12" s="14">
        <v>1</v>
      </c>
      <c r="AU12" s="14" t="s">
        <v>591</v>
      </c>
    </row>
    <row r="13" spans="1:47">
      <c r="A13" s="14" t="s">
        <v>546</v>
      </c>
      <c r="B13" s="14" t="s">
        <v>593</v>
      </c>
      <c r="C13" s="14" t="s">
        <v>548</v>
      </c>
      <c r="D13" s="14" t="s">
        <v>549</v>
      </c>
      <c r="E13" s="14" t="s">
        <v>550</v>
      </c>
      <c r="F13" s="14" t="s">
        <v>594</v>
      </c>
      <c r="I13" s="14" t="s">
        <v>595</v>
      </c>
      <c r="J13" s="14" t="s">
        <v>596</v>
      </c>
      <c r="K13" s="14" t="s">
        <v>597</v>
      </c>
      <c r="L13" s="14" t="s">
        <v>376</v>
      </c>
      <c r="M13" s="14" t="s">
        <v>598</v>
      </c>
      <c r="N13" s="14">
        <v>2</v>
      </c>
      <c r="O13" s="14" t="s">
        <v>367</v>
      </c>
      <c r="P13" s="14">
        <v>1</v>
      </c>
      <c r="Q13" s="14">
        <v>0.9</v>
      </c>
      <c r="R13" s="14" t="s">
        <v>378</v>
      </c>
      <c r="S13" s="14" t="s">
        <v>527</v>
      </c>
      <c r="T13" s="14" t="s">
        <v>528</v>
      </c>
      <c r="U13" s="14" t="s">
        <v>529</v>
      </c>
      <c r="V13" s="14" t="s">
        <v>599</v>
      </c>
      <c r="AC13" s="14">
        <v>24</v>
      </c>
      <c r="AD13" s="14">
        <v>24</v>
      </c>
      <c r="AK13" s="14">
        <v>14</v>
      </c>
      <c r="AL13" s="14">
        <v>14</v>
      </c>
      <c r="AS13" s="14">
        <v>1</v>
      </c>
      <c r="AT13" s="14">
        <v>1</v>
      </c>
      <c r="AU13" s="14" t="s">
        <v>597</v>
      </c>
    </row>
    <row r="14" spans="1:47">
      <c r="A14" s="14" t="s">
        <v>546</v>
      </c>
      <c r="B14" s="14" t="s">
        <v>593</v>
      </c>
      <c r="C14" s="14" t="s">
        <v>548</v>
      </c>
      <c r="D14" s="14" t="s">
        <v>549</v>
      </c>
      <c r="E14" s="14" t="s">
        <v>550</v>
      </c>
      <c r="F14" s="14" t="s">
        <v>600</v>
      </c>
      <c r="I14" s="14" t="s">
        <v>595</v>
      </c>
      <c r="J14" s="14" t="s">
        <v>596</v>
      </c>
      <c r="K14" s="14" t="s">
        <v>597</v>
      </c>
      <c r="L14" s="14" t="s">
        <v>376</v>
      </c>
      <c r="M14" s="14" t="s">
        <v>601</v>
      </c>
      <c r="N14" s="14">
        <v>2</v>
      </c>
      <c r="O14" s="14" t="s">
        <v>367</v>
      </c>
      <c r="P14" s="14">
        <v>1</v>
      </c>
      <c r="Q14" s="14">
        <v>0.9</v>
      </c>
      <c r="R14" s="14" t="s">
        <v>378</v>
      </c>
      <c r="S14" s="14" t="s">
        <v>527</v>
      </c>
      <c r="T14" s="14" t="s">
        <v>528</v>
      </c>
      <c r="U14" s="14" t="s">
        <v>529</v>
      </c>
      <c r="V14" s="14" t="s">
        <v>599</v>
      </c>
      <c r="AC14" s="14">
        <v>24</v>
      </c>
      <c r="AD14" s="14">
        <v>24</v>
      </c>
      <c r="AK14" s="14">
        <v>14</v>
      </c>
      <c r="AL14" s="14">
        <v>14</v>
      </c>
      <c r="AS14" s="14">
        <v>1</v>
      </c>
      <c r="AT14" s="14">
        <v>1</v>
      </c>
      <c r="AU14" s="14" t="s">
        <v>597</v>
      </c>
    </row>
    <row r="15" spans="1:47">
      <c r="A15" s="14" t="s">
        <v>546</v>
      </c>
      <c r="B15" s="14" t="s">
        <v>292</v>
      </c>
      <c r="C15" s="14" t="s">
        <v>548</v>
      </c>
      <c r="D15" s="14" t="s">
        <v>549</v>
      </c>
      <c r="E15" s="14" t="s">
        <v>550</v>
      </c>
      <c r="F15" s="14" t="s">
        <v>602</v>
      </c>
      <c r="I15" s="14" t="s">
        <v>603</v>
      </c>
      <c r="K15" s="14" t="s">
        <v>604</v>
      </c>
      <c r="L15" s="14" t="s">
        <v>366</v>
      </c>
      <c r="M15" s="14" t="s">
        <v>605</v>
      </c>
      <c r="N15" s="14">
        <v>1</v>
      </c>
      <c r="O15" s="14" t="s">
        <v>526</v>
      </c>
      <c r="P15" s="14">
        <v>1</v>
      </c>
      <c r="Q15" s="14">
        <v>0.9</v>
      </c>
      <c r="R15" s="14" t="s">
        <v>378</v>
      </c>
      <c r="S15" s="14" t="s">
        <v>527</v>
      </c>
      <c r="T15" s="14" t="s">
        <v>528</v>
      </c>
      <c r="U15" s="14" t="s">
        <v>529</v>
      </c>
      <c r="V15" s="14" t="s">
        <v>370</v>
      </c>
      <c r="AC15" s="14">
        <v>1</v>
      </c>
      <c r="AD15" s="14">
        <v>2</v>
      </c>
      <c r="AK15" s="14">
        <v>3</v>
      </c>
      <c r="AL15" s="14">
        <v>2</v>
      </c>
      <c r="AS15" s="14">
        <v>2</v>
      </c>
      <c r="AT15" s="14">
        <v>2</v>
      </c>
      <c r="AU15" s="14" t="s">
        <v>604</v>
      </c>
    </row>
    <row r="16" spans="1:47">
      <c r="A16" s="14" t="s">
        <v>546</v>
      </c>
      <c r="B16" s="14" t="s">
        <v>606</v>
      </c>
      <c r="C16" s="14" t="s">
        <v>548</v>
      </c>
      <c r="D16" s="14" t="s">
        <v>549</v>
      </c>
      <c r="E16" s="14" t="s">
        <v>550</v>
      </c>
      <c r="F16" s="14" t="s">
        <v>607</v>
      </c>
      <c r="I16" s="14" t="s">
        <v>608</v>
      </c>
      <c r="K16" s="14" t="s">
        <v>609</v>
      </c>
      <c r="L16" s="14" t="s">
        <v>374</v>
      </c>
      <c r="M16" s="14" t="s">
        <v>610</v>
      </c>
      <c r="N16" s="14">
        <v>2</v>
      </c>
      <c r="O16" s="14" t="s">
        <v>611</v>
      </c>
      <c r="P16" s="14">
        <v>1</v>
      </c>
      <c r="Q16" s="14">
        <v>0.9</v>
      </c>
      <c r="R16" s="14" t="s">
        <v>385</v>
      </c>
      <c r="S16" s="14" t="s">
        <v>527</v>
      </c>
      <c r="T16" s="14" t="s">
        <v>528</v>
      </c>
      <c r="U16" s="14" t="s">
        <v>529</v>
      </c>
      <c r="V16" s="14" t="s">
        <v>370</v>
      </c>
      <c r="X16" s="14" t="s">
        <v>389</v>
      </c>
      <c r="Z16" s="14" t="s">
        <v>389</v>
      </c>
      <c r="AB16" s="14" t="s">
        <v>389</v>
      </c>
      <c r="AF16" s="14" t="s">
        <v>389</v>
      </c>
      <c r="AH16" s="14" t="s">
        <v>389</v>
      </c>
      <c r="AI16" s="14">
        <v>20</v>
      </c>
      <c r="AJ16" s="14">
        <v>20</v>
      </c>
      <c r="AN16" s="14" t="s">
        <v>389</v>
      </c>
      <c r="AP16" s="14" t="s">
        <v>389</v>
      </c>
      <c r="AR16" s="14" t="s">
        <v>389</v>
      </c>
      <c r="AS16" s="14">
        <v>20</v>
      </c>
      <c r="AT16" s="14">
        <v>20</v>
      </c>
      <c r="AU16" s="14" t="s">
        <v>609</v>
      </c>
    </row>
    <row r="17" spans="1:47">
      <c r="A17" s="14" t="s">
        <v>546</v>
      </c>
      <c r="B17" s="14" t="s">
        <v>612</v>
      </c>
      <c r="C17" s="14" t="s">
        <v>548</v>
      </c>
      <c r="D17" s="14" t="s">
        <v>549</v>
      </c>
      <c r="E17" s="14" t="s">
        <v>550</v>
      </c>
      <c r="F17" s="14" t="s">
        <v>613</v>
      </c>
      <c r="I17" s="14" t="s">
        <v>614</v>
      </c>
      <c r="K17" s="14" t="s">
        <v>615</v>
      </c>
      <c r="L17" s="14" t="s">
        <v>376</v>
      </c>
      <c r="M17" s="14" t="s">
        <v>616</v>
      </c>
      <c r="N17" s="14">
        <v>1</v>
      </c>
      <c r="O17" s="14" t="s">
        <v>526</v>
      </c>
      <c r="P17" s="14">
        <v>1</v>
      </c>
      <c r="Q17" s="14">
        <v>0.9</v>
      </c>
      <c r="R17" s="14" t="s">
        <v>378</v>
      </c>
      <c r="S17" s="14" t="s">
        <v>527</v>
      </c>
      <c r="T17" s="14" t="s">
        <v>528</v>
      </c>
      <c r="U17" s="14" t="s">
        <v>529</v>
      </c>
      <c r="V17" s="14" t="s">
        <v>370</v>
      </c>
      <c r="AC17" s="14">
        <v>2</v>
      </c>
      <c r="AD17" s="14">
        <v>2</v>
      </c>
      <c r="AK17" s="14">
        <v>2</v>
      </c>
      <c r="AL17" s="14">
        <v>2</v>
      </c>
      <c r="AS17" s="14">
        <v>3</v>
      </c>
      <c r="AT17" s="14">
        <v>3</v>
      </c>
      <c r="AU17" s="14" t="s">
        <v>615</v>
      </c>
    </row>
    <row r="18" spans="1:47">
      <c r="A18" s="14" t="s">
        <v>546</v>
      </c>
      <c r="B18" s="14" t="s">
        <v>617</v>
      </c>
      <c r="C18" s="14" t="s">
        <v>548</v>
      </c>
      <c r="D18" s="14" t="s">
        <v>549</v>
      </c>
      <c r="E18" s="14" t="s">
        <v>550</v>
      </c>
      <c r="F18" s="14" t="s">
        <v>618</v>
      </c>
      <c r="I18" s="14" t="s">
        <v>619</v>
      </c>
      <c r="K18" s="14" t="s">
        <v>620</v>
      </c>
      <c r="L18" s="14" t="s">
        <v>366</v>
      </c>
      <c r="M18" s="14" t="s">
        <v>621</v>
      </c>
      <c r="N18" s="14">
        <v>1</v>
      </c>
      <c r="O18" s="14" t="s">
        <v>526</v>
      </c>
      <c r="P18" s="14">
        <v>1</v>
      </c>
      <c r="Q18" s="14">
        <v>0.9</v>
      </c>
      <c r="R18" s="14" t="s">
        <v>368</v>
      </c>
      <c r="S18" s="14" t="s">
        <v>527</v>
      </c>
      <c r="T18" s="14" t="s">
        <v>528</v>
      </c>
      <c r="U18" s="14" t="s">
        <v>529</v>
      </c>
      <c r="V18" s="14" t="s">
        <v>622</v>
      </c>
      <c r="AA18" s="14">
        <v>1</v>
      </c>
      <c r="AB18" s="14">
        <v>1</v>
      </c>
      <c r="AG18" s="14">
        <v>1</v>
      </c>
      <c r="AH18" s="14">
        <v>1</v>
      </c>
      <c r="AM18" s="14">
        <v>2</v>
      </c>
      <c r="AN18" s="14">
        <v>2</v>
      </c>
      <c r="AS18" s="14">
        <v>2</v>
      </c>
      <c r="AT18" s="14">
        <v>2</v>
      </c>
      <c r="AU18" s="14" t="s">
        <v>620</v>
      </c>
    </row>
    <row r="19" spans="1:47">
      <c r="A19" s="14" t="s">
        <v>623</v>
      </c>
      <c r="B19" s="14" t="s">
        <v>624</v>
      </c>
      <c r="C19" s="14" t="s">
        <v>625</v>
      </c>
      <c r="D19" s="14" t="s">
        <v>626</v>
      </c>
      <c r="F19" s="14" t="s">
        <v>627</v>
      </c>
      <c r="I19" s="14" t="s">
        <v>628</v>
      </c>
      <c r="J19" s="14" t="s">
        <v>629</v>
      </c>
      <c r="K19" s="14" t="s">
        <v>630</v>
      </c>
      <c r="L19" s="14" t="s">
        <v>376</v>
      </c>
      <c r="M19" s="14" t="s">
        <v>631</v>
      </c>
      <c r="N19" s="14">
        <v>1</v>
      </c>
      <c r="O19" s="14" t="s">
        <v>367</v>
      </c>
      <c r="P19" s="14">
        <v>1</v>
      </c>
      <c r="Q19" s="14">
        <v>0.9</v>
      </c>
      <c r="R19" s="14" t="s">
        <v>368</v>
      </c>
      <c r="S19" s="14" t="s">
        <v>527</v>
      </c>
      <c r="T19" s="14" t="s">
        <v>528</v>
      </c>
      <c r="U19" s="14" t="s">
        <v>529</v>
      </c>
      <c r="V19" s="14" t="s">
        <v>587</v>
      </c>
      <c r="AA19" s="14">
        <v>807</v>
      </c>
      <c r="AB19" s="14">
        <v>807</v>
      </c>
      <c r="AG19" s="14">
        <v>900</v>
      </c>
      <c r="AH19" s="14">
        <v>900</v>
      </c>
      <c r="AM19" s="14">
        <v>1696</v>
      </c>
      <c r="AN19" s="14">
        <v>1696</v>
      </c>
      <c r="AS19" s="14">
        <v>1</v>
      </c>
      <c r="AT19" s="14">
        <v>1</v>
      </c>
      <c r="AU19" s="14" t="s">
        <v>630</v>
      </c>
    </row>
    <row r="20" spans="1:47">
      <c r="A20" s="14" t="s">
        <v>632</v>
      </c>
      <c r="B20" s="14" t="s">
        <v>633</v>
      </c>
      <c r="C20" s="14" t="s">
        <v>634</v>
      </c>
      <c r="D20" s="14" t="s">
        <v>635</v>
      </c>
      <c r="F20" s="14" t="s">
        <v>636</v>
      </c>
      <c r="I20" s="14" t="s">
        <v>637</v>
      </c>
      <c r="K20" s="14" t="s">
        <v>638</v>
      </c>
      <c r="L20" s="14" t="s">
        <v>376</v>
      </c>
      <c r="M20" s="14" t="s">
        <v>639</v>
      </c>
      <c r="N20" s="14">
        <v>2</v>
      </c>
      <c r="O20" s="14" t="s">
        <v>526</v>
      </c>
      <c r="P20" s="14">
        <v>1</v>
      </c>
      <c r="Q20" s="14">
        <v>0.9</v>
      </c>
      <c r="R20" s="14" t="s">
        <v>368</v>
      </c>
      <c r="S20" s="14" t="s">
        <v>527</v>
      </c>
      <c r="T20" s="14" t="s">
        <v>528</v>
      </c>
      <c r="U20" s="14" t="s">
        <v>529</v>
      </c>
      <c r="V20" s="14" t="s">
        <v>622</v>
      </c>
      <c r="AC20" s="14">
        <v>1</v>
      </c>
      <c r="AD20" s="14">
        <v>1</v>
      </c>
      <c r="AG20" s="14">
        <v>1</v>
      </c>
      <c r="AH20" s="14">
        <v>1</v>
      </c>
      <c r="AM20" s="14">
        <v>0</v>
      </c>
      <c r="AN20" s="14">
        <v>1</v>
      </c>
      <c r="AS20" s="14">
        <v>0</v>
      </c>
      <c r="AT20" s="14">
        <v>0</v>
      </c>
      <c r="AU20" s="14" t="s">
        <v>638</v>
      </c>
    </row>
    <row r="21" spans="1:47">
      <c r="A21" s="14" t="s">
        <v>632</v>
      </c>
      <c r="B21" s="14" t="s">
        <v>640</v>
      </c>
      <c r="C21" s="14" t="s">
        <v>634</v>
      </c>
      <c r="D21" s="14" t="s">
        <v>635</v>
      </c>
      <c r="F21" s="14" t="s">
        <v>641</v>
      </c>
      <c r="I21" s="14" t="s">
        <v>642</v>
      </c>
      <c r="K21" s="14" t="s">
        <v>643</v>
      </c>
      <c r="L21" s="14" t="s">
        <v>366</v>
      </c>
      <c r="M21" s="14" t="s">
        <v>644</v>
      </c>
      <c r="N21" s="14">
        <v>1</v>
      </c>
      <c r="O21" s="14" t="s">
        <v>526</v>
      </c>
      <c r="P21" s="14">
        <v>1</v>
      </c>
      <c r="Q21" s="14">
        <v>0.9</v>
      </c>
      <c r="R21" s="14" t="s">
        <v>385</v>
      </c>
      <c r="S21" s="14" t="s">
        <v>527</v>
      </c>
      <c r="T21" s="14" t="s">
        <v>528</v>
      </c>
      <c r="U21" s="14" t="s">
        <v>529</v>
      </c>
      <c r="V21" s="14" t="s">
        <v>370</v>
      </c>
      <c r="AG21" s="14">
        <v>16</v>
      </c>
      <c r="AH21" s="14">
        <v>16</v>
      </c>
      <c r="AS21" s="14">
        <v>16</v>
      </c>
      <c r="AT21" s="14">
        <v>16</v>
      </c>
      <c r="AU21" s="14" t="s">
        <v>643</v>
      </c>
    </row>
    <row r="22" spans="1:47">
      <c r="A22" s="14" t="s">
        <v>632</v>
      </c>
      <c r="B22" s="14" t="s">
        <v>645</v>
      </c>
      <c r="C22" s="14" t="s">
        <v>634</v>
      </c>
      <c r="D22" s="14" t="s">
        <v>635</v>
      </c>
      <c r="F22" s="14" t="s">
        <v>646</v>
      </c>
      <c r="G22" s="14" t="s">
        <v>647</v>
      </c>
      <c r="H22" s="14" t="s">
        <v>648</v>
      </c>
      <c r="I22" s="14" t="s">
        <v>649</v>
      </c>
      <c r="K22" s="14" t="s">
        <v>650</v>
      </c>
      <c r="L22" s="14" t="s">
        <v>376</v>
      </c>
      <c r="M22" s="14" t="s">
        <v>651</v>
      </c>
      <c r="N22" s="14">
        <v>1</v>
      </c>
      <c r="O22" s="14" t="s">
        <v>526</v>
      </c>
      <c r="P22" s="14">
        <v>1</v>
      </c>
      <c r="Q22" s="14">
        <v>0.9</v>
      </c>
      <c r="R22" s="14" t="s">
        <v>385</v>
      </c>
      <c r="S22" s="14" t="s">
        <v>527</v>
      </c>
      <c r="T22" s="14" t="s">
        <v>528</v>
      </c>
      <c r="U22" s="14" t="s">
        <v>529</v>
      </c>
      <c r="V22" s="14" t="s">
        <v>455</v>
      </c>
      <c r="AG22" s="14">
        <v>1</v>
      </c>
      <c r="AH22" s="14">
        <v>1</v>
      </c>
      <c r="AS22" s="14">
        <v>1</v>
      </c>
      <c r="AT22" s="14">
        <v>1</v>
      </c>
      <c r="AU22" s="14" t="s">
        <v>650</v>
      </c>
    </row>
    <row r="23" spans="1:47">
      <c r="A23" s="14" t="s">
        <v>632</v>
      </c>
      <c r="B23" s="14" t="s">
        <v>652</v>
      </c>
      <c r="C23" s="14" t="s">
        <v>634</v>
      </c>
      <c r="D23" s="14" t="s">
        <v>635</v>
      </c>
      <c r="F23" s="14" t="s">
        <v>653</v>
      </c>
      <c r="G23" s="14" t="s">
        <v>654</v>
      </c>
      <c r="H23" s="14" t="s">
        <v>655</v>
      </c>
      <c r="I23" s="14" t="s">
        <v>649</v>
      </c>
      <c r="K23" s="14" t="s">
        <v>650</v>
      </c>
      <c r="L23" s="14" t="s">
        <v>376</v>
      </c>
      <c r="M23" s="14" t="s">
        <v>656</v>
      </c>
      <c r="N23" s="14">
        <v>1</v>
      </c>
      <c r="O23" s="14" t="s">
        <v>526</v>
      </c>
      <c r="P23" s="14">
        <v>1</v>
      </c>
      <c r="Q23" s="14">
        <v>0.9</v>
      </c>
      <c r="R23" s="14" t="s">
        <v>385</v>
      </c>
      <c r="S23" s="14" t="s">
        <v>527</v>
      </c>
      <c r="T23" s="14" t="s">
        <v>528</v>
      </c>
      <c r="U23" s="14" t="s">
        <v>529</v>
      </c>
      <c r="V23" s="14" t="s">
        <v>456</v>
      </c>
      <c r="AG23" s="14">
        <v>1</v>
      </c>
      <c r="AH23" s="14">
        <v>1</v>
      </c>
      <c r="AS23" s="14">
        <v>1</v>
      </c>
      <c r="AT23" s="14">
        <v>1</v>
      </c>
      <c r="AU23" s="14" t="s">
        <v>650</v>
      </c>
    </row>
    <row r="24" spans="1:47">
      <c r="A24" s="14" t="s">
        <v>632</v>
      </c>
      <c r="B24" s="14" t="s">
        <v>657</v>
      </c>
      <c r="C24" s="14" t="s">
        <v>634</v>
      </c>
      <c r="D24" s="14" t="s">
        <v>635</v>
      </c>
      <c r="F24" s="14" t="s">
        <v>658</v>
      </c>
      <c r="G24" s="14" t="s">
        <v>659</v>
      </c>
      <c r="H24" s="14" t="s">
        <v>660</v>
      </c>
      <c r="I24" s="14" t="s">
        <v>649</v>
      </c>
      <c r="K24" s="14" t="s">
        <v>661</v>
      </c>
      <c r="L24" s="14" t="s">
        <v>376</v>
      </c>
      <c r="M24" s="14" t="s">
        <v>662</v>
      </c>
      <c r="N24" s="14">
        <v>1</v>
      </c>
      <c r="O24" s="14" t="s">
        <v>526</v>
      </c>
      <c r="P24" s="14">
        <v>1</v>
      </c>
      <c r="Q24" s="14">
        <v>0.9</v>
      </c>
      <c r="R24" s="14" t="s">
        <v>385</v>
      </c>
      <c r="S24" s="14" t="s">
        <v>527</v>
      </c>
      <c r="T24" s="14" t="s">
        <v>528</v>
      </c>
      <c r="U24" s="14" t="s">
        <v>529</v>
      </c>
      <c r="V24" s="14" t="s">
        <v>370</v>
      </c>
      <c r="AG24" s="14">
        <v>1</v>
      </c>
      <c r="AH24" s="14">
        <v>1</v>
      </c>
      <c r="AS24" s="14">
        <v>1</v>
      </c>
      <c r="AT24" s="14">
        <v>1</v>
      </c>
      <c r="AU24" s="14" t="s">
        <v>661</v>
      </c>
    </row>
    <row r="25" spans="1:47">
      <c r="A25" s="14" t="s">
        <v>632</v>
      </c>
      <c r="B25" s="14" t="s">
        <v>663</v>
      </c>
      <c r="C25" s="14" t="s">
        <v>634</v>
      </c>
      <c r="D25" s="14" t="s">
        <v>635</v>
      </c>
      <c r="F25" s="14" t="s">
        <v>664</v>
      </c>
      <c r="I25" s="14" t="s">
        <v>665</v>
      </c>
      <c r="J25" s="14" t="s">
        <v>666</v>
      </c>
      <c r="K25" s="14" t="s">
        <v>667</v>
      </c>
      <c r="L25" s="14" t="s">
        <v>374</v>
      </c>
      <c r="M25" s="14" t="s">
        <v>668</v>
      </c>
      <c r="N25" s="14">
        <v>1</v>
      </c>
      <c r="O25" s="14" t="s">
        <v>367</v>
      </c>
      <c r="P25" s="14">
        <v>0.8</v>
      </c>
      <c r="Q25" s="14">
        <v>0.9</v>
      </c>
      <c r="R25" s="14" t="s">
        <v>378</v>
      </c>
      <c r="S25" s="14" t="s">
        <v>527</v>
      </c>
      <c r="T25" s="14" t="s">
        <v>528</v>
      </c>
      <c r="U25" s="14" t="s">
        <v>529</v>
      </c>
      <c r="V25" s="14" t="s">
        <v>370</v>
      </c>
      <c r="AC25" s="14">
        <v>1906354</v>
      </c>
      <c r="AD25" s="14">
        <v>2269728</v>
      </c>
      <c r="AI25" s="14">
        <v>88</v>
      </c>
      <c r="AJ25" s="14">
        <v>65</v>
      </c>
      <c r="AO25" s="14">
        <v>1409</v>
      </c>
      <c r="AP25" s="14">
        <v>1829</v>
      </c>
      <c r="AU25" s="14" t="s">
        <v>667</v>
      </c>
    </row>
    <row r="26" spans="1:47">
      <c r="A26" s="14" t="s">
        <v>632</v>
      </c>
      <c r="B26" s="14" t="s">
        <v>669</v>
      </c>
      <c r="C26" s="14" t="s">
        <v>634</v>
      </c>
      <c r="D26" s="14" t="s">
        <v>635</v>
      </c>
      <c r="F26" s="14" t="s">
        <v>670</v>
      </c>
      <c r="I26" s="14" t="s">
        <v>671</v>
      </c>
      <c r="K26" s="14" t="s">
        <v>672</v>
      </c>
      <c r="L26" s="14" t="s">
        <v>376</v>
      </c>
      <c r="M26" s="14" t="s">
        <v>673</v>
      </c>
      <c r="O26" s="14" t="s">
        <v>526</v>
      </c>
      <c r="P26" s="14">
        <v>1</v>
      </c>
      <c r="Q26" s="14">
        <v>0.9</v>
      </c>
      <c r="R26" s="14" t="s">
        <v>385</v>
      </c>
      <c r="S26" s="14" t="s">
        <v>527</v>
      </c>
      <c r="T26" s="14" t="s">
        <v>528</v>
      </c>
      <c r="U26" s="14" t="s">
        <v>529</v>
      </c>
      <c r="V26" s="14" t="s">
        <v>457</v>
      </c>
      <c r="AG26" s="14">
        <v>1</v>
      </c>
      <c r="AH26" s="14">
        <v>1</v>
      </c>
      <c r="AS26" s="14">
        <v>1</v>
      </c>
      <c r="AT26" s="14">
        <v>1</v>
      </c>
      <c r="AU26" s="14" t="s">
        <v>672</v>
      </c>
    </row>
    <row r="27" spans="1:47">
      <c r="A27" s="14" t="s">
        <v>632</v>
      </c>
      <c r="B27" s="14" t="s">
        <v>674</v>
      </c>
      <c r="C27" s="14" t="s">
        <v>634</v>
      </c>
      <c r="D27" s="14" t="s">
        <v>635</v>
      </c>
      <c r="F27" s="14" t="s">
        <v>675</v>
      </c>
      <c r="I27" s="14" t="s">
        <v>676</v>
      </c>
      <c r="K27" s="14" t="s">
        <v>677</v>
      </c>
      <c r="L27" s="14" t="s">
        <v>376</v>
      </c>
      <c r="M27" s="14" t="s">
        <v>678</v>
      </c>
      <c r="N27" s="14">
        <v>2</v>
      </c>
      <c r="O27" s="14" t="s">
        <v>526</v>
      </c>
      <c r="P27" s="14">
        <v>1</v>
      </c>
      <c r="Q27" s="14">
        <v>0.9</v>
      </c>
      <c r="R27" s="14" t="s">
        <v>368</v>
      </c>
      <c r="S27" s="14" t="s">
        <v>527</v>
      </c>
      <c r="T27" s="14" t="s">
        <v>528</v>
      </c>
      <c r="U27" s="14" t="s">
        <v>529</v>
      </c>
      <c r="V27" s="14" t="s">
        <v>455</v>
      </c>
      <c r="AA27" s="14">
        <v>1</v>
      </c>
      <c r="AB27" s="14">
        <v>1</v>
      </c>
      <c r="AG27" s="14">
        <v>3</v>
      </c>
      <c r="AH27" s="14">
        <v>3</v>
      </c>
      <c r="AM27" s="14">
        <v>3</v>
      </c>
      <c r="AN27" s="14">
        <v>3</v>
      </c>
      <c r="AS27" s="14">
        <v>6</v>
      </c>
      <c r="AT27" s="14">
        <v>17</v>
      </c>
      <c r="AU27" s="14" t="s">
        <v>677</v>
      </c>
    </row>
    <row r="28" spans="1:47">
      <c r="A28" s="14" t="s">
        <v>632</v>
      </c>
      <c r="B28" s="14" t="s">
        <v>679</v>
      </c>
      <c r="C28" s="14" t="s">
        <v>634</v>
      </c>
      <c r="D28" s="14" t="s">
        <v>635</v>
      </c>
      <c r="F28" s="14" t="s">
        <v>680</v>
      </c>
      <c r="I28" s="14" t="s">
        <v>681</v>
      </c>
      <c r="K28" s="14" t="s">
        <v>682</v>
      </c>
      <c r="L28" s="14" t="s">
        <v>376</v>
      </c>
      <c r="M28" s="14" t="s">
        <v>683</v>
      </c>
      <c r="N28" s="14">
        <v>2</v>
      </c>
      <c r="O28" s="14" t="s">
        <v>526</v>
      </c>
      <c r="P28" s="14">
        <v>1</v>
      </c>
      <c r="Q28" s="14">
        <v>0.9</v>
      </c>
      <c r="R28" s="14" t="s">
        <v>385</v>
      </c>
      <c r="S28" s="14" t="s">
        <v>527</v>
      </c>
      <c r="T28" s="14" t="s">
        <v>528</v>
      </c>
      <c r="U28" s="14" t="s">
        <v>529</v>
      </c>
      <c r="V28" s="14" t="s">
        <v>455</v>
      </c>
      <c r="AG28" s="14">
        <v>2</v>
      </c>
      <c r="AH28" s="14">
        <v>2</v>
      </c>
      <c r="AS28" s="14">
        <v>6</v>
      </c>
      <c r="AT28" s="14">
        <v>6</v>
      </c>
      <c r="AU28" s="14" t="s">
        <v>682</v>
      </c>
    </row>
    <row r="29" spans="1:47">
      <c r="A29" s="14" t="s">
        <v>632</v>
      </c>
      <c r="B29" s="14" t="s">
        <v>684</v>
      </c>
      <c r="C29" s="14" t="s">
        <v>634</v>
      </c>
      <c r="D29" s="14" t="s">
        <v>635</v>
      </c>
      <c r="F29" s="14" t="s">
        <v>685</v>
      </c>
      <c r="I29" s="14" t="s">
        <v>686</v>
      </c>
      <c r="K29" s="14" t="s">
        <v>687</v>
      </c>
      <c r="L29" s="14" t="s">
        <v>376</v>
      </c>
      <c r="M29" s="14" t="s">
        <v>688</v>
      </c>
      <c r="N29" s="14">
        <v>1</v>
      </c>
      <c r="O29" s="14" t="s">
        <v>526</v>
      </c>
      <c r="P29" s="14">
        <v>1</v>
      </c>
      <c r="Q29" s="14">
        <v>0.9</v>
      </c>
      <c r="R29" s="14" t="s">
        <v>385</v>
      </c>
      <c r="S29" s="14" t="s">
        <v>527</v>
      </c>
      <c r="T29" s="14" t="s">
        <v>528</v>
      </c>
      <c r="U29" s="14" t="s">
        <v>529</v>
      </c>
      <c r="V29" s="14" t="s">
        <v>455</v>
      </c>
      <c r="AG29" s="14">
        <v>1</v>
      </c>
      <c r="AH29" s="14">
        <v>1</v>
      </c>
      <c r="AS29" s="14">
        <v>1</v>
      </c>
      <c r="AT29" s="14">
        <v>1</v>
      </c>
      <c r="AU29" s="14" t="s">
        <v>687</v>
      </c>
    </row>
    <row r="30" spans="1:47">
      <c r="A30" s="14" t="s">
        <v>632</v>
      </c>
      <c r="B30" s="14" t="s">
        <v>689</v>
      </c>
      <c r="C30" s="14" t="s">
        <v>634</v>
      </c>
      <c r="D30" s="14" t="s">
        <v>635</v>
      </c>
      <c r="F30" s="14" t="s">
        <v>690</v>
      </c>
      <c r="I30" s="14" t="s">
        <v>691</v>
      </c>
      <c r="K30" s="14" t="s">
        <v>692</v>
      </c>
      <c r="L30" s="14" t="s">
        <v>374</v>
      </c>
      <c r="M30" s="14" t="s">
        <v>693</v>
      </c>
      <c r="N30" s="14">
        <v>2</v>
      </c>
      <c r="O30" s="14" t="s">
        <v>526</v>
      </c>
      <c r="P30" s="14">
        <v>1</v>
      </c>
      <c r="Q30" s="14">
        <v>0.9</v>
      </c>
      <c r="R30" s="14" t="s">
        <v>385</v>
      </c>
      <c r="S30" s="14" t="s">
        <v>527</v>
      </c>
      <c r="T30" s="14" t="s">
        <v>528</v>
      </c>
      <c r="U30" s="14" t="s">
        <v>529</v>
      </c>
      <c r="V30" s="14" t="s">
        <v>455</v>
      </c>
      <c r="AI30" s="14">
        <v>21</v>
      </c>
      <c r="AJ30" s="14">
        <v>21</v>
      </c>
      <c r="AS30" s="14">
        <v>12</v>
      </c>
      <c r="AT30" s="14">
        <v>21</v>
      </c>
      <c r="AU30" s="14" t="s">
        <v>692</v>
      </c>
    </row>
    <row r="31" spans="1:47">
      <c r="A31" s="14" t="s">
        <v>632</v>
      </c>
      <c r="B31" s="14" t="s">
        <v>694</v>
      </c>
      <c r="C31" s="14" t="s">
        <v>634</v>
      </c>
      <c r="D31" s="14" t="s">
        <v>635</v>
      </c>
      <c r="F31" s="14" t="s">
        <v>695</v>
      </c>
      <c r="I31" s="14" t="s">
        <v>696</v>
      </c>
      <c r="K31" s="14" t="s">
        <v>697</v>
      </c>
      <c r="L31" s="14" t="s">
        <v>376</v>
      </c>
      <c r="M31" s="14" t="s">
        <v>698</v>
      </c>
      <c r="N31" s="14">
        <v>2</v>
      </c>
      <c r="O31" s="14" t="s">
        <v>526</v>
      </c>
      <c r="P31" s="14">
        <v>1</v>
      </c>
      <c r="Q31" s="14">
        <v>0.9</v>
      </c>
      <c r="R31" s="14" t="s">
        <v>385</v>
      </c>
      <c r="S31" s="14" t="s">
        <v>527</v>
      </c>
      <c r="T31" s="14" t="s">
        <v>528</v>
      </c>
      <c r="U31" s="14" t="s">
        <v>529</v>
      </c>
      <c r="V31" s="14" t="s">
        <v>455</v>
      </c>
      <c r="AK31" s="14">
        <v>15</v>
      </c>
      <c r="AL31" s="14">
        <v>15</v>
      </c>
      <c r="AS31" s="14">
        <v>12</v>
      </c>
      <c r="AT31" s="14">
        <v>12</v>
      </c>
      <c r="AU31" s="14" t="s">
        <v>697</v>
      </c>
    </row>
    <row r="32" spans="1:47">
      <c r="A32" s="14" t="s">
        <v>632</v>
      </c>
      <c r="B32" s="14" t="s">
        <v>699</v>
      </c>
      <c r="C32" s="14" t="s">
        <v>634</v>
      </c>
      <c r="D32" s="14" t="s">
        <v>635</v>
      </c>
      <c r="F32" s="14" t="s">
        <v>700</v>
      </c>
      <c r="I32" s="14" t="s">
        <v>701</v>
      </c>
      <c r="K32" s="14" t="s">
        <v>702</v>
      </c>
      <c r="L32" s="14" t="s">
        <v>374</v>
      </c>
      <c r="M32" s="14" t="s">
        <v>703</v>
      </c>
      <c r="N32" s="14">
        <v>1</v>
      </c>
      <c r="O32" s="14" t="s">
        <v>526</v>
      </c>
      <c r="P32" s="14">
        <v>1</v>
      </c>
      <c r="Q32" s="14">
        <v>0.9</v>
      </c>
      <c r="R32" s="14" t="s">
        <v>385</v>
      </c>
      <c r="S32" s="14" t="s">
        <v>527</v>
      </c>
      <c r="T32" s="14" t="s">
        <v>528</v>
      </c>
      <c r="U32" s="14" t="s">
        <v>529</v>
      </c>
      <c r="V32" s="14" t="s">
        <v>455</v>
      </c>
      <c r="AC32" s="14">
        <v>4</v>
      </c>
      <c r="AD32" s="14">
        <v>4</v>
      </c>
      <c r="AS32" s="14">
        <v>2</v>
      </c>
      <c r="AT32" s="14">
        <v>2</v>
      </c>
      <c r="AU32" s="14" t="s">
        <v>702</v>
      </c>
    </row>
    <row r="33" spans="1:47">
      <c r="A33" s="14" t="s">
        <v>632</v>
      </c>
      <c r="B33" s="14" t="s">
        <v>704</v>
      </c>
      <c r="C33" s="14" t="s">
        <v>634</v>
      </c>
      <c r="D33" s="14" t="s">
        <v>635</v>
      </c>
      <c r="F33" s="14" t="s">
        <v>705</v>
      </c>
      <c r="I33" s="14" t="s">
        <v>706</v>
      </c>
      <c r="K33" s="14" t="s">
        <v>707</v>
      </c>
      <c r="L33" s="14" t="s">
        <v>374</v>
      </c>
      <c r="M33" s="14" t="s">
        <v>708</v>
      </c>
      <c r="N33" s="14">
        <v>1</v>
      </c>
      <c r="O33" s="14" t="s">
        <v>526</v>
      </c>
      <c r="P33" s="14">
        <v>1</v>
      </c>
      <c r="Q33" s="14">
        <v>0.9</v>
      </c>
      <c r="R33" s="14" t="s">
        <v>385</v>
      </c>
      <c r="S33" s="14" t="s">
        <v>527</v>
      </c>
      <c r="T33" s="14" t="s">
        <v>528</v>
      </c>
      <c r="U33" s="14" t="s">
        <v>529</v>
      </c>
      <c r="V33" s="14" t="s">
        <v>455</v>
      </c>
      <c r="AI33" s="14">
        <v>5</v>
      </c>
      <c r="AJ33" s="14">
        <v>5</v>
      </c>
      <c r="AS33" s="14">
        <v>5</v>
      </c>
      <c r="AT33" s="14">
        <v>5</v>
      </c>
      <c r="AU33" s="14" t="s">
        <v>707</v>
      </c>
    </row>
    <row r="34" spans="1:47">
      <c r="A34" s="14" t="s">
        <v>632</v>
      </c>
      <c r="B34" s="14" t="s">
        <v>709</v>
      </c>
      <c r="C34" s="14" t="s">
        <v>634</v>
      </c>
      <c r="D34" s="14" t="s">
        <v>635</v>
      </c>
      <c r="F34" s="14" t="s">
        <v>710</v>
      </c>
      <c r="I34" s="14" t="s">
        <v>711</v>
      </c>
      <c r="K34" s="14" t="s">
        <v>712</v>
      </c>
      <c r="L34" s="14" t="s">
        <v>374</v>
      </c>
      <c r="M34" s="14" t="s">
        <v>713</v>
      </c>
      <c r="N34" s="14">
        <v>1</v>
      </c>
      <c r="O34" s="14" t="s">
        <v>526</v>
      </c>
      <c r="P34" s="14">
        <v>1</v>
      </c>
      <c r="Q34" s="14">
        <v>0.9</v>
      </c>
      <c r="R34" s="14" t="s">
        <v>385</v>
      </c>
      <c r="S34" s="14" t="s">
        <v>527</v>
      </c>
      <c r="T34" s="14" t="s">
        <v>528</v>
      </c>
      <c r="U34" s="14" t="s">
        <v>529</v>
      </c>
      <c r="V34" s="14" t="s">
        <v>455</v>
      </c>
      <c r="AI34" s="14">
        <v>1</v>
      </c>
      <c r="AJ34" s="14">
        <v>1</v>
      </c>
      <c r="AS34" s="14">
        <v>2</v>
      </c>
      <c r="AT34" s="14">
        <v>2</v>
      </c>
      <c r="AU34" s="14" t="s">
        <v>712</v>
      </c>
    </row>
    <row r="35" spans="1:47">
      <c r="A35" s="14" t="s">
        <v>632</v>
      </c>
      <c r="B35" s="14" t="s">
        <v>714</v>
      </c>
      <c r="C35" s="14" t="s">
        <v>634</v>
      </c>
      <c r="D35" s="14" t="s">
        <v>635</v>
      </c>
      <c r="F35" s="14" t="s">
        <v>715</v>
      </c>
      <c r="I35" s="14" t="s">
        <v>716</v>
      </c>
      <c r="K35" s="14" t="s">
        <v>717</v>
      </c>
      <c r="L35" s="14" t="s">
        <v>374</v>
      </c>
      <c r="M35" s="14" t="s">
        <v>718</v>
      </c>
      <c r="N35" s="14">
        <v>1</v>
      </c>
      <c r="O35" s="14" t="s">
        <v>526</v>
      </c>
      <c r="P35" s="14">
        <v>1</v>
      </c>
      <c r="Q35" s="14">
        <v>0.9</v>
      </c>
      <c r="R35" s="14" t="s">
        <v>385</v>
      </c>
      <c r="S35" s="14" t="s">
        <v>527</v>
      </c>
      <c r="T35" s="14" t="s">
        <v>528</v>
      </c>
      <c r="U35" s="14" t="s">
        <v>529</v>
      </c>
      <c r="V35" s="14" t="s">
        <v>370</v>
      </c>
      <c r="AI35" s="14">
        <v>30</v>
      </c>
      <c r="AJ35" s="14">
        <v>30</v>
      </c>
      <c r="AS35" s="14">
        <v>2</v>
      </c>
      <c r="AT35" s="14">
        <v>2</v>
      </c>
      <c r="AU35" s="14" t="s">
        <v>717</v>
      </c>
    </row>
    <row r="36" spans="1:47">
      <c r="A36" s="14" t="s">
        <v>632</v>
      </c>
      <c r="B36" s="14" t="s">
        <v>719</v>
      </c>
      <c r="C36" s="14" t="s">
        <v>634</v>
      </c>
      <c r="D36" s="14" t="s">
        <v>635</v>
      </c>
      <c r="F36" s="14" t="s">
        <v>720</v>
      </c>
      <c r="I36" s="14" t="s">
        <v>721</v>
      </c>
      <c r="K36" s="14" t="s">
        <v>722</v>
      </c>
      <c r="L36" s="14" t="s">
        <v>376</v>
      </c>
      <c r="M36" s="14" t="s">
        <v>723</v>
      </c>
      <c r="N36" s="14">
        <v>1</v>
      </c>
      <c r="O36" s="14" t="s">
        <v>526</v>
      </c>
      <c r="P36" s="14">
        <v>1</v>
      </c>
      <c r="Q36" s="14">
        <v>0.9</v>
      </c>
      <c r="R36" s="14" t="s">
        <v>385</v>
      </c>
      <c r="S36" s="14" t="s">
        <v>527</v>
      </c>
      <c r="T36" s="14" t="s">
        <v>528</v>
      </c>
      <c r="U36" s="14" t="s">
        <v>529</v>
      </c>
      <c r="V36" s="14" t="s">
        <v>370</v>
      </c>
      <c r="AI36" s="14">
        <v>4</v>
      </c>
      <c r="AJ36" s="14">
        <v>4</v>
      </c>
      <c r="AS36" s="14">
        <v>1</v>
      </c>
      <c r="AT36" s="14">
        <v>1</v>
      </c>
      <c r="AU36" s="14" t="s">
        <v>722</v>
      </c>
    </row>
    <row r="37" spans="1:47">
      <c r="A37" s="14" t="s">
        <v>632</v>
      </c>
      <c r="B37" s="14" t="s">
        <v>724</v>
      </c>
      <c r="C37" s="14" t="s">
        <v>634</v>
      </c>
      <c r="D37" s="14" t="s">
        <v>635</v>
      </c>
      <c r="F37" s="14" t="s">
        <v>725</v>
      </c>
      <c r="I37" s="14" t="s">
        <v>726</v>
      </c>
      <c r="J37" s="14" t="s">
        <v>727</v>
      </c>
      <c r="K37" s="14" t="s">
        <v>728</v>
      </c>
      <c r="L37" s="14" t="s">
        <v>374</v>
      </c>
      <c r="M37" s="14" t="s">
        <v>729</v>
      </c>
      <c r="N37" s="14">
        <v>1</v>
      </c>
      <c r="O37" s="14" t="s">
        <v>526</v>
      </c>
      <c r="P37" s="14">
        <v>1</v>
      </c>
      <c r="Q37" s="14">
        <v>0.9</v>
      </c>
      <c r="R37" s="14" t="s">
        <v>385</v>
      </c>
      <c r="S37" s="14" t="s">
        <v>527</v>
      </c>
      <c r="T37" s="14" t="s">
        <v>528</v>
      </c>
      <c r="U37" s="14" t="s">
        <v>529</v>
      </c>
      <c r="V37" s="14" t="s">
        <v>730</v>
      </c>
      <c r="AI37" s="14">
        <v>266</v>
      </c>
      <c r="AJ37" s="14">
        <v>250</v>
      </c>
      <c r="AM37" s="14">
        <v>2</v>
      </c>
      <c r="AN37" s="14">
        <v>2</v>
      </c>
      <c r="AO37" s="14">
        <v>1</v>
      </c>
      <c r="AP37" s="14">
        <v>1</v>
      </c>
      <c r="AU37" s="14" t="s">
        <v>728</v>
      </c>
    </row>
    <row r="38" spans="1:47">
      <c r="A38" s="14" t="s">
        <v>632</v>
      </c>
      <c r="B38" s="14" t="s">
        <v>731</v>
      </c>
      <c r="C38" s="14" t="s">
        <v>634</v>
      </c>
      <c r="D38" s="14" t="s">
        <v>635</v>
      </c>
      <c r="F38" s="14" t="s">
        <v>732</v>
      </c>
      <c r="I38" s="14" t="s">
        <v>733</v>
      </c>
      <c r="J38" s="14" t="s">
        <v>734</v>
      </c>
      <c r="K38" s="14" t="s">
        <v>735</v>
      </c>
      <c r="L38" s="14" t="s">
        <v>374</v>
      </c>
      <c r="M38" s="14" t="s">
        <v>736</v>
      </c>
      <c r="N38" s="14">
        <v>1</v>
      </c>
      <c r="O38" s="14" t="s">
        <v>367</v>
      </c>
      <c r="P38" s="14">
        <v>0.5</v>
      </c>
      <c r="Q38" s="14">
        <v>0.9</v>
      </c>
      <c r="R38" s="14" t="s">
        <v>385</v>
      </c>
      <c r="S38" s="14" t="s">
        <v>527</v>
      </c>
      <c r="T38" s="14" t="s">
        <v>528</v>
      </c>
      <c r="U38" s="14" t="s">
        <v>529</v>
      </c>
      <c r="V38" s="14" t="s">
        <v>455</v>
      </c>
      <c r="Y38" s="14">
        <v>5</v>
      </c>
      <c r="Z38" s="14">
        <v>5</v>
      </c>
      <c r="AI38" s="14">
        <v>5</v>
      </c>
      <c r="AJ38" s="14">
        <v>5</v>
      </c>
      <c r="AU38" s="14" t="s">
        <v>735</v>
      </c>
    </row>
    <row r="39" spans="1:47">
      <c r="A39" s="14" t="s">
        <v>632</v>
      </c>
      <c r="B39" s="14" t="s">
        <v>737</v>
      </c>
      <c r="C39" s="14" t="s">
        <v>634</v>
      </c>
      <c r="D39" s="14" t="s">
        <v>635</v>
      </c>
      <c r="F39" s="14" t="s">
        <v>738</v>
      </c>
      <c r="I39" s="14" t="s">
        <v>739</v>
      </c>
      <c r="J39" s="14" t="s">
        <v>740</v>
      </c>
      <c r="K39" s="14" t="s">
        <v>741</v>
      </c>
      <c r="L39" s="14" t="s">
        <v>374</v>
      </c>
      <c r="M39" s="14" t="s">
        <v>742</v>
      </c>
      <c r="N39" s="14">
        <v>1</v>
      </c>
      <c r="O39" s="14" t="s">
        <v>367</v>
      </c>
      <c r="P39" s="14">
        <v>0.51</v>
      </c>
      <c r="Q39" s="14">
        <v>0.9</v>
      </c>
      <c r="R39" s="14" t="s">
        <v>385</v>
      </c>
      <c r="S39" s="14" t="s">
        <v>527</v>
      </c>
      <c r="T39" s="14" t="s">
        <v>528</v>
      </c>
      <c r="U39" s="14" t="s">
        <v>529</v>
      </c>
      <c r="V39" s="14" t="s">
        <v>370</v>
      </c>
      <c r="Y39" s="14">
        <v>1</v>
      </c>
      <c r="Z39" s="14">
        <v>1</v>
      </c>
      <c r="AI39" s="14">
        <v>1</v>
      </c>
      <c r="AJ39" s="14">
        <v>1</v>
      </c>
      <c r="AU39" s="14" t="s">
        <v>741</v>
      </c>
    </row>
    <row r="40" spans="1:47">
      <c r="A40" s="14" t="s">
        <v>632</v>
      </c>
      <c r="B40" s="14" t="s">
        <v>743</v>
      </c>
      <c r="C40" s="14" t="s">
        <v>634</v>
      </c>
      <c r="D40" s="14" t="s">
        <v>635</v>
      </c>
      <c r="F40" s="14" t="s">
        <v>744</v>
      </c>
      <c r="I40" s="14" t="s">
        <v>745</v>
      </c>
      <c r="J40" s="14" t="s">
        <v>746</v>
      </c>
      <c r="K40" s="14" t="s">
        <v>747</v>
      </c>
      <c r="L40" s="14" t="s">
        <v>374</v>
      </c>
      <c r="M40" s="14" t="s">
        <v>748</v>
      </c>
      <c r="N40" s="14">
        <v>1</v>
      </c>
      <c r="O40" s="14" t="s">
        <v>367</v>
      </c>
      <c r="P40" s="14">
        <v>0.62</v>
      </c>
      <c r="Q40" s="14">
        <v>0.9</v>
      </c>
      <c r="R40" s="14" t="s">
        <v>385</v>
      </c>
      <c r="S40" s="14" t="s">
        <v>527</v>
      </c>
      <c r="T40" s="14" t="s">
        <v>528</v>
      </c>
      <c r="U40" s="14" t="s">
        <v>529</v>
      </c>
      <c r="V40" s="14" t="s">
        <v>749</v>
      </c>
      <c r="AC40" s="14">
        <v>19</v>
      </c>
      <c r="AD40" s="14">
        <v>34</v>
      </c>
      <c r="AK40" s="14">
        <v>19</v>
      </c>
      <c r="AL40" s="14">
        <v>31</v>
      </c>
      <c r="AU40" s="14" t="s">
        <v>747</v>
      </c>
    </row>
    <row r="41" spans="1:47">
      <c r="A41" s="14" t="s">
        <v>632</v>
      </c>
      <c r="B41" s="14" t="s">
        <v>750</v>
      </c>
      <c r="C41" s="14" t="s">
        <v>634</v>
      </c>
      <c r="D41" s="14" t="s">
        <v>635</v>
      </c>
      <c r="F41" s="14" t="s">
        <v>751</v>
      </c>
      <c r="I41" s="14" t="s">
        <v>752</v>
      </c>
      <c r="K41" s="14" t="s">
        <v>753</v>
      </c>
      <c r="L41" s="14" t="s">
        <v>374</v>
      </c>
      <c r="M41" s="14" t="s">
        <v>754</v>
      </c>
      <c r="N41" s="14">
        <v>2</v>
      </c>
      <c r="O41" s="14" t="s">
        <v>526</v>
      </c>
      <c r="P41" s="14">
        <v>1</v>
      </c>
      <c r="Q41" s="14">
        <v>0.9</v>
      </c>
      <c r="R41" s="14" t="s">
        <v>385</v>
      </c>
      <c r="S41" s="14" t="s">
        <v>527</v>
      </c>
      <c r="T41" s="14" t="s">
        <v>528</v>
      </c>
      <c r="U41" s="14" t="s">
        <v>529</v>
      </c>
      <c r="V41" s="14" t="s">
        <v>730</v>
      </c>
      <c r="AI41" s="14">
        <v>4</v>
      </c>
      <c r="AJ41" s="14">
        <v>4</v>
      </c>
      <c r="AT41" s="14">
        <v>0</v>
      </c>
      <c r="AU41" s="14" t="s">
        <v>753</v>
      </c>
    </row>
    <row r="42" spans="1:47">
      <c r="A42" s="14" t="s">
        <v>755</v>
      </c>
      <c r="B42" s="14" t="s">
        <v>756</v>
      </c>
      <c r="C42" s="14" t="s">
        <v>757</v>
      </c>
      <c r="D42" s="14" t="s">
        <v>758</v>
      </c>
      <c r="F42" s="14" t="s">
        <v>759</v>
      </c>
      <c r="I42" s="14" t="s">
        <v>760</v>
      </c>
      <c r="K42" s="14" t="s">
        <v>761</v>
      </c>
      <c r="L42" s="14" t="s">
        <v>366</v>
      </c>
      <c r="M42" s="14" t="s">
        <v>762</v>
      </c>
      <c r="N42" s="14">
        <v>1</v>
      </c>
      <c r="O42" s="14" t="s">
        <v>153</v>
      </c>
      <c r="P42" s="14">
        <v>1</v>
      </c>
      <c r="Q42" s="14">
        <v>0.9</v>
      </c>
      <c r="R42" s="14" t="s">
        <v>385</v>
      </c>
      <c r="S42" s="14" t="s">
        <v>527</v>
      </c>
      <c r="T42" s="14" t="s">
        <v>528</v>
      </c>
      <c r="U42" s="14" t="s">
        <v>529</v>
      </c>
      <c r="V42" s="14" t="s">
        <v>253</v>
      </c>
      <c r="AO42" s="14">
        <v>1</v>
      </c>
      <c r="AP42" s="14">
        <v>4</v>
      </c>
      <c r="AS42" s="14">
        <v>3</v>
      </c>
      <c r="AT42" s="14">
        <v>4</v>
      </c>
      <c r="AU42" s="14" t="s">
        <v>761</v>
      </c>
    </row>
    <row r="43" spans="1:47">
      <c r="A43" s="14" t="s">
        <v>755</v>
      </c>
      <c r="B43" s="14" t="s">
        <v>763</v>
      </c>
      <c r="C43" s="14" t="s">
        <v>757</v>
      </c>
      <c r="D43" s="14" t="s">
        <v>758</v>
      </c>
      <c r="F43" s="14" t="s">
        <v>764</v>
      </c>
      <c r="I43" s="14" t="s">
        <v>765</v>
      </c>
      <c r="J43" s="14" t="s">
        <v>766</v>
      </c>
      <c r="K43" s="14" t="s">
        <v>767</v>
      </c>
      <c r="L43" s="14" t="s">
        <v>376</v>
      </c>
      <c r="M43" s="14" t="s">
        <v>768</v>
      </c>
      <c r="N43" s="14">
        <v>1</v>
      </c>
      <c r="O43" s="14" t="s">
        <v>164</v>
      </c>
      <c r="P43" s="14">
        <v>1</v>
      </c>
      <c r="Q43" s="14">
        <v>0.9</v>
      </c>
      <c r="R43" s="14" t="s">
        <v>385</v>
      </c>
      <c r="S43" s="14" t="s">
        <v>527</v>
      </c>
      <c r="T43" s="14" t="s">
        <v>528</v>
      </c>
      <c r="U43" s="14" t="s">
        <v>529</v>
      </c>
      <c r="V43" s="14" t="s">
        <v>253</v>
      </c>
      <c r="AO43" s="14">
        <v>3</v>
      </c>
      <c r="AP43" s="14">
        <v>3</v>
      </c>
      <c r="AS43" s="14">
        <v>2</v>
      </c>
      <c r="AT43" s="14">
        <v>2</v>
      </c>
      <c r="AU43" s="14" t="s">
        <v>767</v>
      </c>
    </row>
    <row r="44" spans="1:47">
      <c r="A44" s="14" t="s">
        <v>755</v>
      </c>
      <c r="B44" s="14" t="s">
        <v>769</v>
      </c>
      <c r="C44" s="14" t="s">
        <v>757</v>
      </c>
      <c r="D44" s="14" t="s">
        <v>758</v>
      </c>
      <c r="F44" s="14" t="s">
        <v>770</v>
      </c>
      <c r="I44" s="14" t="s">
        <v>771</v>
      </c>
      <c r="K44" s="14" t="s">
        <v>772</v>
      </c>
      <c r="L44" s="14" t="s">
        <v>374</v>
      </c>
      <c r="M44" s="14" t="s">
        <v>773</v>
      </c>
      <c r="N44" s="14">
        <v>2</v>
      </c>
      <c r="O44" s="14" t="s">
        <v>153</v>
      </c>
      <c r="P44" s="14">
        <v>1</v>
      </c>
      <c r="Q44" s="14">
        <v>0.9</v>
      </c>
      <c r="R44" s="14" t="s">
        <v>385</v>
      </c>
      <c r="S44" s="14" t="s">
        <v>527</v>
      </c>
      <c r="T44" s="14" t="s">
        <v>528</v>
      </c>
      <c r="U44" s="14" t="s">
        <v>529</v>
      </c>
      <c r="V44" s="14" t="s">
        <v>253</v>
      </c>
      <c r="AO44" s="14">
        <v>15881</v>
      </c>
      <c r="AP44" s="14">
        <v>12000</v>
      </c>
      <c r="AS44" s="14">
        <v>2504</v>
      </c>
      <c r="AT44" s="14">
        <v>12000</v>
      </c>
      <c r="AU44" s="14" t="s">
        <v>772</v>
      </c>
    </row>
    <row r="45" spans="1:47">
      <c r="A45" s="14" t="s">
        <v>755</v>
      </c>
      <c r="B45" s="14" t="s">
        <v>774</v>
      </c>
      <c r="C45" s="14" t="s">
        <v>757</v>
      </c>
      <c r="D45" s="14" t="s">
        <v>758</v>
      </c>
      <c r="F45" s="14" t="s">
        <v>775</v>
      </c>
      <c r="G45" s="14" t="s">
        <v>776</v>
      </c>
      <c r="I45" s="14" t="s">
        <v>777</v>
      </c>
      <c r="J45" s="14" t="s">
        <v>778</v>
      </c>
      <c r="K45" s="14" t="s">
        <v>779</v>
      </c>
      <c r="L45" s="14" t="s">
        <v>376</v>
      </c>
      <c r="M45" s="14" t="s">
        <v>780</v>
      </c>
      <c r="N45" s="14">
        <v>2</v>
      </c>
      <c r="O45" s="14" t="s">
        <v>164</v>
      </c>
      <c r="P45" s="14">
        <v>1</v>
      </c>
      <c r="Q45" s="14">
        <v>0.9</v>
      </c>
      <c r="R45" s="14" t="s">
        <v>385</v>
      </c>
      <c r="S45" s="14" t="s">
        <v>527</v>
      </c>
      <c r="T45" s="14" t="s">
        <v>528</v>
      </c>
      <c r="U45" s="14" t="s">
        <v>529</v>
      </c>
      <c r="V45" s="14" t="s">
        <v>253</v>
      </c>
      <c r="AO45" s="14">
        <v>956</v>
      </c>
      <c r="AP45" s="14">
        <v>1030</v>
      </c>
      <c r="AS45" s="14">
        <v>82</v>
      </c>
      <c r="AT45" s="14">
        <v>82</v>
      </c>
      <c r="AU45" s="14" t="s">
        <v>779</v>
      </c>
    </row>
    <row r="46" spans="1:47">
      <c r="A46" s="14" t="s">
        <v>781</v>
      </c>
      <c r="B46" s="14" t="s">
        <v>782</v>
      </c>
      <c r="C46" s="14" t="s">
        <v>783</v>
      </c>
      <c r="D46" s="14" t="s">
        <v>784</v>
      </c>
      <c r="F46" s="14" t="s">
        <v>785</v>
      </c>
      <c r="I46" s="14" t="s">
        <v>786</v>
      </c>
      <c r="J46" s="14" t="s">
        <v>787</v>
      </c>
      <c r="K46" s="14" t="s">
        <v>788</v>
      </c>
      <c r="L46" s="14" t="s">
        <v>376</v>
      </c>
      <c r="M46" s="14" t="s">
        <v>789</v>
      </c>
      <c r="N46" s="14">
        <v>1</v>
      </c>
      <c r="O46" s="14" t="s">
        <v>164</v>
      </c>
      <c r="P46" s="14">
        <v>1</v>
      </c>
      <c r="Q46" s="14">
        <v>0.9</v>
      </c>
      <c r="R46" s="14" t="s">
        <v>385</v>
      </c>
      <c r="S46" s="14" t="s">
        <v>527</v>
      </c>
      <c r="T46" s="14" t="s">
        <v>528</v>
      </c>
      <c r="U46" s="14" t="s">
        <v>529</v>
      </c>
      <c r="V46" s="14" t="s">
        <v>253</v>
      </c>
      <c r="AO46" s="14">
        <v>1</v>
      </c>
      <c r="AP46" s="14">
        <v>1</v>
      </c>
      <c r="AS46" s="14">
        <v>4</v>
      </c>
      <c r="AT46" s="14">
        <v>4</v>
      </c>
      <c r="AU46" s="14" t="s">
        <v>788</v>
      </c>
    </row>
    <row r="47" spans="1:47">
      <c r="A47" s="14" t="s">
        <v>781</v>
      </c>
      <c r="B47" s="14" t="s">
        <v>790</v>
      </c>
      <c r="C47" s="14" t="s">
        <v>783</v>
      </c>
      <c r="D47" s="14" t="s">
        <v>784</v>
      </c>
      <c r="F47" s="14" t="s">
        <v>791</v>
      </c>
      <c r="I47" s="14" t="s">
        <v>260</v>
      </c>
      <c r="J47" s="14" t="s">
        <v>792</v>
      </c>
      <c r="K47" s="14" t="s">
        <v>793</v>
      </c>
      <c r="L47" s="14" t="s">
        <v>374</v>
      </c>
      <c r="M47" s="14" t="s">
        <v>794</v>
      </c>
      <c r="N47" s="14">
        <v>1</v>
      </c>
      <c r="O47" s="14" t="s">
        <v>164</v>
      </c>
      <c r="P47" s="14">
        <v>0.85</v>
      </c>
      <c r="Q47" s="14">
        <v>0.9</v>
      </c>
      <c r="R47" s="14" t="s">
        <v>368</v>
      </c>
      <c r="S47" s="14" t="s">
        <v>527</v>
      </c>
      <c r="T47" s="14" t="s">
        <v>528</v>
      </c>
      <c r="U47" s="14" t="s">
        <v>529</v>
      </c>
      <c r="V47" s="14" t="s">
        <v>253</v>
      </c>
      <c r="AA47" s="14">
        <v>466884</v>
      </c>
      <c r="AB47" s="14">
        <v>537698</v>
      </c>
      <c r="AG47" s="14">
        <v>510786</v>
      </c>
      <c r="AH47" s="14">
        <v>591867</v>
      </c>
      <c r="AM47" s="14">
        <v>663055</v>
      </c>
      <c r="AN47" s="14">
        <v>758776</v>
      </c>
      <c r="AS47" s="14">
        <v>450867</v>
      </c>
      <c r="AT47" s="14">
        <v>518616</v>
      </c>
      <c r="AU47" s="14" t="s">
        <v>793</v>
      </c>
    </row>
    <row r="48" spans="1:47">
      <c r="A48" s="14" t="s">
        <v>781</v>
      </c>
      <c r="B48" s="14" t="s">
        <v>795</v>
      </c>
      <c r="C48" s="14" t="s">
        <v>783</v>
      </c>
      <c r="D48" s="14" t="s">
        <v>784</v>
      </c>
      <c r="F48" s="14" t="s">
        <v>796</v>
      </c>
      <c r="I48" s="14" t="s">
        <v>797</v>
      </c>
      <c r="J48" s="14" t="s">
        <v>798</v>
      </c>
      <c r="K48" s="14" t="s">
        <v>799</v>
      </c>
      <c r="L48" s="14" t="s">
        <v>376</v>
      </c>
      <c r="M48" s="14" t="s">
        <v>800</v>
      </c>
      <c r="N48" s="14">
        <v>2</v>
      </c>
      <c r="O48" s="14" t="s">
        <v>164</v>
      </c>
      <c r="P48" s="14">
        <v>1</v>
      </c>
      <c r="Q48" s="14">
        <v>0.9</v>
      </c>
      <c r="R48" s="14" t="s">
        <v>368</v>
      </c>
      <c r="S48" s="14" t="s">
        <v>527</v>
      </c>
      <c r="T48" s="14" t="s">
        <v>528</v>
      </c>
      <c r="U48" s="14" t="s">
        <v>529</v>
      </c>
      <c r="V48" s="14" t="s">
        <v>253</v>
      </c>
      <c r="AA48" s="14">
        <v>254867</v>
      </c>
      <c r="AB48" s="14">
        <v>254867</v>
      </c>
      <c r="AG48" s="14">
        <v>277778</v>
      </c>
      <c r="AH48" s="14">
        <v>277778</v>
      </c>
      <c r="AM48" s="14">
        <v>257772</v>
      </c>
      <c r="AN48" s="14">
        <v>257772</v>
      </c>
      <c r="AS48" s="14">
        <v>316209</v>
      </c>
      <c r="AT48" s="14">
        <v>316209</v>
      </c>
      <c r="AU48" s="14" t="s">
        <v>799</v>
      </c>
    </row>
    <row r="49" spans="1:47">
      <c r="A49" s="14" t="s">
        <v>518</v>
      </c>
      <c r="B49" s="14" t="s">
        <v>801</v>
      </c>
      <c r="C49" s="14" t="s">
        <v>520</v>
      </c>
      <c r="D49" s="14" t="s">
        <v>521</v>
      </c>
      <c r="F49" s="14" t="s">
        <v>802</v>
      </c>
      <c r="I49" s="14" t="s">
        <v>803</v>
      </c>
      <c r="K49" s="14" t="s">
        <v>804</v>
      </c>
      <c r="L49" s="14" t="s">
        <v>366</v>
      </c>
      <c r="M49" s="14" t="s">
        <v>805</v>
      </c>
      <c r="N49" s="14">
        <v>2</v>
      </c>
      <c r="O49" s="14" t="s">
        <v>153</v>
      </c>
      <c r="P49" s="14">
        <v>1</v>
      </c>
      <c r="Q49" s="14">
        <v>0.9</v>
      </c>
      <c r="R49" s="14" t="s">
        <v>368</v>
      </c>
      <c r="S49" s="14" t="s">
        <v>527</v>
      </c>
      <c r="T49" s="14" t="s">
        <v>528</v>
      </c>
      <c r="U49" s="14" t="s">
        <v>529</v>
      </c>
      <c r="V49" s="14" t="s">
        <v>253</v>
      </c>
      <c r="AA49" s="14">
        <v>6</v>
      </c>
      <c r="AB49" s="14">
        <v>25</v>
      </c>
      <c r="AG49" s="14">
        <v>30</v>
      </c>
      <c r="AH49" s="14">
        <v>25</v>
      </c>
      <c r="AM49" s="14">
        <v>24</v>
      </c>
      <c r="AN49" s="14">
        <v>25</v>
      </c>
      <c r="AS49" s="14">
        <v>40</v>
      </c>
      <c r="AT49" s="14">
        <v>25</v>
      </c>
      <c r="AU49" s="14" t="s">
        <v>804</v>
      </c>
    </row>
    <row r="50" spans="1:47">
      <c r="A50" s="14" t="s">
        <v>781</v>
      </c>
      <c r="B50" s="14" t="s">
        <v>806</v>
      </c>
      <c r="C50" s="14" t="s">
        <v>783</v>
      </c>
      <c r="D50" s="14" t="s">
        <v>784</v>
      </c>
      <c r="F50" s="14" t="s">
        <v>807</v>
      </c>
      <c r="I50" s="14" t="s">
        <v>808</v>
      </c>
      <c r="J50" s="14" t="s">
        <v>809</v>
      </c>
      <c r="K50" s="14" t="s">
        <v>810</v>
      </c>
      <c r="L50" s="14" t="s">
        <v>366</v>
      </c>
      <c r="M50" s="14" t="s">
        <v>811</v>
      </c>
      <c r="N50" s="14">
        <v>1</v>
      </c>
      <c r="O50" s="14" t="s">
        <v>164</v>
      </c>
      <c r="P50" s="14">
        <v>1</v>
      </c>
      <c r="Q50" s="14">
        <v>0.9</v>
      </c>
      <c r="R50" s="14" t="s">
        <v>368</v>
      </c>
      <c r="S50" s="14" t="s">
        <v>527</v>
      </c>
      <c r="T50" s="14" t="s">
        <v>528</v>
      </c>
      <c r="U50" s="14" t="s">
        <v>529</v>
      </c>
      <c r="V50" s="14" t="s">
        <v>253</v>
      </c>
      <c r="AA50" s="14">
        <v>102533</v>
      </c>
      <c r="AB50" s="14">
        <v>102533</v>
      </c>
      <c r="AG50" s="14">
        <v>106319</v>
      </c>
      <c r="AH50" s="14">
        <v>106319</v>
      </c>
      <c r="AM50" s="14">
        <v>1047.71</v>
      </c>
      <c r="AN50" s="14">
        <v>1047.71</v>
      </c>
      <c r="AS50" s="14">
        <v>84994</v>
      </c>
      <c r="AT50" s="14">
        <v>84994</v>
      </c>
      <c r="AU50" s="14" t="s">
        <v>810</v>
      </c>
    </row>
    <row r="51" spans="1:47">
      <c r="A51" s="14" t="s">
        <v>781</v>
      </c>
      <c r="B51" s="14" t="s">
        <v>812</v>
      </c>
      <c r="C51" s="14" t="s">
        <v>783</v>
      </c>
      <c r="D51" s="14" t="s">
        <v>784</v>
      </c>
      <c r="F51" s="14" t="s">
        <v>813</v>
      </c>
      <c r="I51" s="14" t="s">
        <v>814</v>
      </c>
      <c r="K51" s="14" t="s">
        <v>815</v>
      </c>
      <c r="L51" s="14" t="s">
        <v>366</v>
      </c>
      <c r="M51" s="14" t="s">
        <v>816</v>
      </c>
      <c r="N51" s="14">
        <v>1</v>
      </c>
      <c r="O51" s="14" t="s">
        <v>153</v>
      </c>
      <c r="P51" s="14">
        <v>1</v>
      </c>
      <c r="Q51" s="14">
        <v>0.9</v>
      </c>
      <c r="R51" s="14" t="s">
        <v>368</v>
      </c>
      <c r="S51" s="14" t="s">
        <v>527</v>
      </c>
      <c r="T51" s="14" t="s">
        <v>528</v>
      </c>
      <c r="U51" s="14" t="s">
        <v>529</v>
      </c>
      <c r="V51" s="14" t="s">
        <v>253</v>
      </c>
      <c r="AA51" s="14">
        <v>235644</v>
      </c>
      <c r="AB51" s="14">
        <v>235644</v>
      </c>
      <c r="AG51" s="14">
        <v>236182</v>
      </c>
      <c r="AH51" s="14">
        <v>236182</v>
      </c>
      <c r="AM51" s="14">
        <v>273566</v>
      </c>
      <c r="AN51" s="14">
        <v>273566</v>
      </c>
      <c r="AS51" s="14">
        <v>230065</v>
      </c>
      <c r="AT51" s="14">
        <v>230065</v>
      </c>
      <c r="AU51" s="14" t="s">
        <v>815</v>
      </c>
    </row>
    <row r="52" spans="1:47">
      <c r="A52" s="14" t="s">
        <v>781</v>
      </c>
      <c r="B52" s="14" t="s">
        <v>817</v>
      </c>
      <c r="C52" s="14" t="s">
        <v>783</v>
      </c>
      <c r="D52" s="14" t="s">
        <v>784</v>
      </c>
      <c r="F52" s="14" t="s">
        <v>818</v>
      </c>
      <c r="I52" s="14" t="s">
        <v>819</v>
      </c>
      <c r="K52" s="14" t="s">
        <v>820</v>
      </c>
      <c r="L52" s="14" t="s">
        <v>366</v>
      </c>
      <c r="M52" s="14" t="s">
        <v>821</v>
      </c>
      <c r="N52" s="14">
        <v>2</v>
      </c>
      <c r="O52" s="14" t="s">
        <v>153</v>
      </c>
      <c r="P52" s="14">
        <v>1</v>
      </c>
      <c r="Q52" s="14">
        <v>0.9</v>
      </c>
      <c r="R52" s="14" t="s">
        <v>385</v>
      </c>
      <c r="S52" s="14" t="s">
        <v>527</v>
      </c>
      <c r="T52" s="14" t="s">
        <v>528</v>
      </c>
      <c r="U52" s="14" t="s">
        <v>529</v>
      </c>
      <c r="V52" s="14" t="s">
        <v>253</v>
      </c>
      <c r="AC52" s="14">
        <v>31</v>
      </c>
      <c r="AD52" s="14">
        <v>25</v>
      </c>
      <c r="AP52" s="14">
        <v>5</v>
      </c>
      <c r="AU52" s="14" t="s">
        <v>820</v>
      </c>
    </row>
    <row r="53" spans="1:47">
      <c r="A53" s="14" t="s">
        <v>822</v>
      </c>
      <c r="B53" s="14" t="s">
        <v>823</v>
      </c>
      <c r="C53" s="14" t="s">
        <v>824</v>
      </c>
      <c r="F53" s="14" t="s">
        <v>825</v>
      </c>
      <c r="I53" s="14" t="s">
        <v>826</v>
      </c>
      <c r="J53" s="14" t="s">
        <v>827</v>
      </c>
      <c r="K53" s="14" t="s">
        <v>828</v>
      </c>
      <c r="L53" s="14" t="s">
        <v>376</v>
      </c>
      <c r="M53" s="14" t="s">
        <v>829</v>
      </c>
      <c r="N53" s="14">
        <v>1</v>
      </c>
      <c r="O53" s="14" t="s">
        <v>367</v>
      </c>
      <c r="P53" s="14">
        <v>0.8</v>
      </c>
      <c r="Q53" s="14" t="s">
        <v>583</v>
      </c>
      <c r="R53" s="14" t="s">
        <v>385</v>
      </c>
      <c r="S53" s="14" t="s">
        <v>584</v>
      </c>
      <c r="T53" s="14" t="s">
        <v>585</v>
      </c>
      <c r="U53" s="14" t="s">
        <v>586</v>
      </c>
      <c r="V53" s="14" t="s">
        <v>238</v>
      </c>
      <c r="AG53" s="14">
        <v>513</v>
      </c>
      <c r="AH53" s="14">
        <v>638</v>
      </c>
      <c r="AS53" s="14">
        <v>378</v>
      </c>
      <c r="AT53" s="14">
        <v>469</v>
      </c>
      <c r="AU53" s="14" t="s">
        <v>828</v>
      </c>
    </row>
    <row r="54" spans="1:47">
      <c r="A54" s="14" t="s">
        <v>822</v>
      </c>
      <c r="B54" s="14" t="s">
        <v>830</v>
      </c>
      <c r="C54" s="14" t="s">
        <v>824</v>
      </c>
      <c r="F54" s="14" t="s">
        <v>831</v>
      </c>
      <c r="I54" s="14" t="s">
        <v>832</v>
      </c>
      <c r="J54" s="14" t="s">
        <v>833</v>
      </c>
      <c r="K54" s="14" t="s">
        <v>834</v>
      </c>
      <c r="L54" s="14" t="s">
        <v>376</v>
      </c>
      <c r="M54" s="14" t="s">
        <v>835</v>
      </c>
      <c r="N54" s="14">
        <v>2</v>
      </c>
      <c r="O54" s="14" t="s">
        <v>367</v>
      </c>
      <c r="P54" s="14">
        <v>0.6</v>
      </c>
      <c r="Q54" s="14" t="s">
        <v>583</v>
      </c>
      <c r="R54" s="14" t="s">
        <v>385</v>
      </c>
      <c r="S54" s="14" t="s">
        <v>584</v>
      </c>
      <c r="T54" s="14" t="s">
        <v>585</v>
      </c>
      <c r="U54" s="14" t="s">
        <v>586</v>
      </c>
      <c r="V54" s="14" t="s">
        <v>238</v>
      </c>
      <c r="AG54" s="14">
        <v>245</v>
      </c>
      <c r="AH54" s="14">
        <v>280</v>
      </c>
      <c r="AS54" s="14">
        <v>188</v>
      </c>
      <c r="AT54" s="14">
        <v>309</v>
      </c>
      <c r="AU54" s="14" t="s">
        <v>834</v>
      </c>
    </row>
    <row r="55" spans="1:47">
      <c r="A55" s="14" t="s">
        <v>822</v>
      </c>
      <c r="B55" s="14" t="s">
        <v>836</v>
      </c>
      <c r="C55" s="14" t="s">
        <v>824</v>
      </c>
      <c r="F55" s="14" t="s">
        <v>837</v>
      </c>
      <c r="I55" s="14" t="s">
        <v>838</v>
      </c>
      <c r="J55" s="14" t="s">
        <v>839</v>
      </c>
      <c r="K55" s="14" t="s">
        <v>840</v>
      </c>
      <c r="L55" s="14" t="s">
        <v>376</v>
      </c>
      <c r="M55" s="14" t="s">
        <v>841</v>
      </c>
      <c r="N55" s="14">
        <v>1</v>
      </c>
      <c r="O55" s="14" t="s">
        <v>367</v>
      </c>
      <c r="P55" s="14">
        <v>1</v>
      </c>
      <c r="Q55" s="14" t="s">
        <v>583</v>
      </c>
      <c r="R55" s="14" t="s">
        <v>385</v>
      </c>
      <c r="S55" s="14" t="s">
        <v>584</v>
      </c>
      <c r="T55" s="14" t="s">
        <v>585</v>
      </c>
      <c r="U55" s="14" t="s">
        <v>586</v>
      </c>
      <c r="V55" s="14" t="s">
        <v>238</v>
      </c>
      <c r="AG55" s="14">
        <v>503</v>
      </c>
      <c r="AH55" s="14">
        <v>639</v>
      </c>
      <c r="AS55" s="14">
        <v>421</v>
      </c>
      <c r="AT55" s="14">
        <v>469</v>
      </c>
      <c r="AU55" s="14" t="s">
        <v>840</v>
      </c>
    </row>
    <row r="56" spans="1:47">
      <c r="A56" s="14" t="s">
        <v>822</v>
      </c>
      <c r="B56" s="14" t="s">
        <v>842</v>
      </c>
      <c r="C56" s="14" t="s">
        <v>824</v>
      </c>
      <c r="F56" s="14" t="s">
        <v>843</v>
      </c>
      <c r="I56" s="14" t="s">
        <v>844</v>
      </c>
      <c r="J56" s="14" t="s">
        <v>839</v>
      </c>
      <c r="K56" s="14" t="s">
        <v>845</v>
      </c>
      <c r="L56" s="14" t="s">
        <v>376</v>
      </c>
      <c r="M56" s="14" t="s">
        <v>846</v>
      </c>
      <c r="N56" s="14">
        <v>1</v>
      </c>
      <c r="O56" s="14" t="s">
        <v>367</v>
      </c>
      <c r="P56" s="14">
        <v>1</v>
      </c>
      <c r="Q56" s="14" t="s">
        <v>583</v>
      </c>
      <c r="R56" s="14" t="s">
        <v>385</v>
      </c>
      <c r="S56" s="14" t="s">
        <v>584</v>
      </c>
      <c r="T56" s="14" t="s">
        <v>585</v>
      </c>
      <c r="U56" s="14" t="s">
        <v>586</v>
      </c>
      <c r="V56" s="14" t="s">
        <v>238</v>
      </c>
      <c r="AG56" s="14">
        <v>435</v>
      </c>
      <c r="AH56" s="14">
        <v>503</v>
      </c>
      <c r="AS56" s="14">
        <v>341</v>
      </c>
      <c r="AT56" s="14">
        <v>469</v>
      </c>
      <c r="AU56" s="14" t="s">
        <v>845</v>
      </c>
    </row>
    <row r="57" spans="1:47">
      <c r="A57" s="14" t="s">
        <v>822</v>
      </c>
      <c r="B57" s="14" t="s">
        <v>847</v>
      </c>
      <c r="C57" s="14" t="s">
        <v>824</v>
      </c>
      <c r="F57" s="14" t="s">
        <v>848</v>
      </c>
      <c r="I57" s="14" t="s">
        <v>849</v>
      </c>
      <c r="J57" s="14" t="s">
        <v>850</v>
      </c>
      <c r="K57" s="14" t="s">
        <v>851</v>
      </c>
      <c r="L57" s="14" t="s">
        <v>376</v>
      </c>
      <c r="M57" s="14" t="s">
        <v>852</v>
      </c>
      <c r="N57" s="14">
        <v>1</v>
      </c>
      <c r="O57" s="14" t="s">
        <v>367</v>
      </c>
      <c r="P57" s="14">
        <v>1</v>
      </c>
      <c r="Q57" s="14" t="s">
        <v>583</v>
      </c>
      <c r="R57" s="14" t="s">
        <v>385</v>
      </c>
      <c r="S57" s="14" t="s">
        <v>584</v>
      </c>
      <c r="T57" s="14" t="s">
        <v>585</v>
      </c>
      <c r="U57" s="14" t="s">
        <v>586</v>
      </c>
      <c r="V57" s="14" t="s">
        <v>238</v>
      </c>
      <c r="AG57" s="14">
        <v>156</v>
      </c>
      <c r="AH57" s="14">
        <v>156</v>
      </c>
      <c r="AS57" s="14">
        <v>88</v>
      </c>
      <c r="AT57" s="14">
        <v>88</v>
      </c>
      <c r="AU57" s="14" t="s">
        <v>851</v>
      </c>
    </row>
    <row r="58" spans="1:47">
      <c r="A58" s="14" t="s">
        <v>822</v>
      </c>
      <c r="B58" s="14" t="s">
        <v>853</v>
      </c>
      <c r="C58" s="14" t="s">
        <v>824</v>
      </c>
      <c r="F58" s="14" t="s">
        <v>854</v>
      </c>
      <c r="I58" s="14" t="s">
        <v>855</v>
      </c>
      <c r="K58" s="14" t="s">
        <v>856</v>
      </c>
      <c r="L58" s="14" t="s">
        <v>366</v>
      </c>
      <c r="M58" s="14" t="s">
        <v>857</v>
      </c>
      <c r="N58" s="14">
        <v>2</v>
      </c>
      <c r="O58" s="14" t="s">
        <v>526</v>
      </c>
      <c r="P58" s="14">
        <v>1</v>
      </c>
      <c r="Q58" s="14">
        <v>0.9</v>
      </c>
      <c r="R58" s="14" t="s">
        <v>378</v>
      </c>
      <c r="S58" s="14" t="s">
        <v>527</v>
      </c>
      <c r="T58" s="14" t="s">
        <v>528</v>
      </c>
      <c r="U58" s="14" t="s">
        <v>529</v>
      </c>
      <c r="V58" s="14" t="s">
        <v>238</v>
      </c>
      <c r="AA58" s="14">
        <v>1</v>
      </c>
      <c r="AB58" s="14">
        <v>1</v>
      </c>
      <c r="AG58" s="14">
        <v>1</v>
      </c>
      <c r="AH58" s="14">
        <v>1</v>
      </c>
      <c r="AK58" s="14">
        <v>1</v>
      </c>
      <c r="AL58" s="14">
        <v>1</v>
      </c>
      <c r="AU58" s="14" t="s">
        <v>856</v>
      </c>
    </row>
    <row r="59" spans="1:47">
      <c r="A59" s="14" t="s">
        <v>822</v>
      </c>
      <c r="B59" s="14" t="s">
        <v>858</v>
      </c>
      <c r="C59" s="14" t="s">
        <v>824</v>
      </c>
      <c r="F59" s="14" t="s">
        <v>859</v>
      </c>
      <c r="G59" s="14" t="s">
        <v>860</v>
      </c>
      <c r="I59" s="14" t="s">
        <v>861</v>
      </c>
      <c r="K59" s="14" t="s">
        <v>862</v>
      </c>
      <c r="L59" s="14" t="s">
        <v>366</v>
      </c>
      <c r="M59" s="14" t="s">
        <v>863</v>
      </c>
      <c r="N59" s="14">
        <v>1</v>
      </c>
      <c r="O59" s="14" t="s">
        <v>526</v>
      </c>
      <c r="P59" s="14">
        <v>1</v>
      </c>
      <c r="Q59" s="14">
        <v>0.9</v>
      </c>
      <c r="R59" s="14" t="s">
        <v>368</v>
      </c>
      <c r="S59" s="14" t="s">
        <v>527</v>
      </c>
      <c r="T59" s="14" t="s">
        <v>528</v>
      </c>
      <c r="U59" s="14" t="s">
        <v>529</v>
      </c>
      <c r="V59" s="14" t="s">
        <v>238</v>
      </c>
      <c r="AA59" s="14">
        <v>1</v>
      </c>
      <c r="AB59" s="14">
        <v>1</v>
      </c>
      <c r="AG59" s="14">
        <v>1</v>
      </c>
      <c r="AH59" s="14">
        <v>1</v>
      </c>
      <c r="AK59" s="14">
        <v>1</v>
      </c>
      <c r="AL59" s="14">
        <v>1</v>
      </c>
      <c r="AQ59" s="14">
        <v>1</v>
      </c>
      <c r="AR59" s="14">
        <v>1</v>
      </c>
      <c r="AU59" s="14" t="s">
        <v>862</v>
      </c>
    </row>
    <row r="60" spans="1:47">
      <c r="A60" s="14" t="s">
        <v>864</v>
      </c>
      <c r="B60" s="14" t="s">
        <v>865</v>
      </c>
      <c r="C60" s="14" t="s">
        <v>866</v>
      </c>
      <c r="D60" s="14" t="s">
        <v>867</v>
      </c>
      <c r="F60" s="14" t="s">
        <v>868</v>
      </c>
      <c r="I60" s="14" t="s">
        <v>869</v>
      </c>
      <c r="J60" s="14" t="s">
        <v>870</v>
      </c>
      <c r="K60" s="14" t="s">
        <v>871</v>
      </c>
      <c r="L60" s="14" t="s">
        <v>376</v>
      </c>
      <c r="M60" s="14" t="s">
        <v>872</v>
      </c>
      <c r="N60" s="14">
        <v>2</v>
      </c>
      <c r="O60" s="14" t="s">
        <v>367</v>
      </c>
      <c r="P60" s="14">
        <v>1</v>
      </c>
      <c r="Q60" s="14">
        <v>0.9</v>
      </c>
      <c r="R60" s="14" t="s">
        <v>385</v>
      </c>
      <c r="S60" s="14" t="s">
        <v>527</v>
      </c>
      <c r="T60" s="14" t="s">
        <v>528</v>
      </c>
      <c r="U60" s="14" t="s">
        <v>529</v>
      </c>
      <c r="V60" s="14" t="s">
        <v>873</v>
      </c>
      <c r="AG60" s="14">
        <v>17</v>
      </c>
      <c r="AH60" s="14">
        <v>17</v>
      </c>
      <c r="AS60" s="14">
        <v>1</v>
      </c>
      <c r="AT60" s="14">
        <v>1</v>
      </c>
      <c r="AU60" s="14" t="s">
        <v>871</v>
      </c>
    </row>
    <row r="61" spans="1:47">
      <c r="A61" s="14" t="s">
        <v>518</v>
      </c>
      <c r="B61" s="14" t="s">
        <v>874</v>
      </c>
      <c r="C61" s="14" t="s">
        <v>520</v>
      </c>
      <c r="D61" s="14" t="s">
        <v>521</v>
      </c>
      <c r="F61" s="14" t="s">
        <v>875</v>
      </c>
      <c r="I61" s="14" t="s">
        <v>876</v>
      </c>
      <c r="K61" s="14" t="s">
        <v>877</v>
      </c>
      <c r="L61" s="14" t="s">
        <v>376</v>
      </c>
      <c r="M61" s="14" t="s">
        <v>878</v>
      </c>
      <c r="N61" s="14">
        <v>2</v>
      </c>
      <c r="O61" s="14" t="s">
        <v>879</v>
      </c>
      <c r="P61" s="14">
        <v>1</v>
      </c>
      <c r="Q61" s="14">
        <v>0.9</v>
      </c>
      <c r="R61" s="14" t="s">
        <v>368</v>
      </c>
      <c r="S61" s="14" t="s">
        <v>527</v>
      </c>
      <c r="T61" s="14" t="s">
        <v>528</v>
      </c>
      <c r="U61" s="14" t="s">
        <v>529</v>
      </c>
      <c r="V61" s="14" t="s">
        <v>873</v>
      </c>
      <c r="AA61" s="14">
        <v>3</v>
      </c>
      <c r="AB61" s="14">
        <v>3</v>
      </c>
      <c r="AG61" s="14">
        <v>4</v>
      </c>
      <c r="AH61" s="14">
        <v>4</v>
      </c>
      <c r="AM61" s="14">
        <v>10</v>
      </c>
      <c r="AN61" s="14">
        <v>10</v>
      </c>
      <c r="AS61" s="14">
        <v>6</v>
      </c>
      <c r="AT61" s="14">
        <v>6</v>
      </c>
      <c r="AU61" s="14" t="s">
        <v>877</v>
      </c>
    </row>
    <row r="62" spans="1:47">
      <c r="A62" s="14" t="s">
        <v>864</v>
      </c>
      <c r="B62" s="14" t="s">
        <v>880</v>
      </c>
      <c r="C62" s="14" t="s">
        <v>866</v>
      </c>
      <c r="D62" s="14" t="s">
        <v>867</v>
      </c>
      <c r="F62" s="14" t="s">
        <v>881</v>
      </c>
      <c r="I62" s="14" t="s">
        <v>882</v>
      </c>
      <c r="K62" s="14" t="s">
        <v>883</v>
      </c>
      <c r="L62" s="14" t="s">
        <v>376</v>
      </c>
      <c r="M62" s="14" t="s">
        <v>884</v>
      </c>
      <c r="N62" s="14">
        <v>2</v>
      </c>
      <c r="O62" s="14" t="s">
        <v>879</v>
      </c>
      <c r="P62" s="14">
        <v>1</v>
      </c>
      <c r="Q62" s="14">
        <v>0.9</v>
      </c>
      <c r="R62" s="14" t="s">
        <v>385</v>
      </c>
      <c r="S62" s="14" t="s">
        <v>527</v>
      </c>
      <c r="T62" s="14" t="s">
        <v>528</v>
      </c>
      <c r="U62" s="14" t="s">
        <v>529</v>
      </c>
      <c r="V62" s="14" t="s">
        <v>873</v>
      </c>
      <c r="AG62" s="14">
        <v>1</v>
      </c>
      <c r="AH62" s="14">
        <v>1</v>
      </c>
      <c r="AS62" s="14">
        <v>1</v>
      </c>
      <c r="AT62" s="14">
        <v>1</v>
      </c>
      <c r="AU62" s="14" t="s">
        <v>883</v>
      </c>
    </row>
    <row r="63" spans="1:47">
      <c r="A63" s="14" t="s">
        <v>864</v>
      </c>
      <c r="B63" s="14" t="s">
        <v>885</v>
      </c>
      <c r="C63" s="14" t="s">
        <v>866</v>
      </c>
      <c r="D63" s="14" t="s">
        <v>867</v>
      </c>
      <c r="F63" s="14" t="s">
        <v>886</v>
      </c>
      <c r="I63" s="14" t="s">
        <v>887</v>
      </c>
      <c r="K63" s="14" t="s">
        <v>888</v>
      </c>
      <c r="L63" s="14" t="s">
        <v>376</v>
      </c>
      <c r="M63" s="14" t="s">
        <v>889</v>
      </c>
      <c r="N63" s="14">
        <v>2</v>
      </c>
      <c r="O63" s="14" t="s">
        <v>879</v>
      </c>
      <c r="P63" s="14">
        <v>1</v>
      </c>
      <c r="Q63" s="14">
        <v>0.9</v>
      </c>
      <c r="R63" s="14" t="s">
        <v>368</v>
      </c>
      <c r="S63" s="14" t="s">
        <v>527</v>
      </c>
      <c r="T63" s="14" t="s">
        <v>528</v>
      </c>
      <c r="U63" s="14" t="s">
        <v>529</v>
      </c>
      <c r="V63" s="14" t="s">
        <v>873</v>
      </c>
      <c r="AA63" s="14">
        <v>17</v>
      </c>
      <c r="AB63" s="14">
        <v>63</v>
      </c>
      <c r="AG63" s="14">
        <v>16</v>
      </c>
      <c r="AH63" s="14">
        <v>63</v>
      </c>
      <c r="AM63" s="14">
        <v>14</v>
      </c>
      <c r="AN63" s="14">
        <v>63</v>
      </c>
      <c r="AS63" s="14">
        <v>14</v>
      </c>
      <c r="AT63" s="14">
        <v>63</v>
      </c>
      <c r="AU63" s="14" t="s">
        <v>888</v>
      </c>
    </row>
    <row r="64" spans="1:47">
      <c r="A64" s="14" t="s">
        <v>864</v>
      </c>
      <c r="B64" s="14" t="s">
        <v>890</v>
      </c>
      <c r="C64" s="14" t="s">
        <v>866</v>
      </c>
      <c r="D64" s="14" t="s">
        <v>867</v>
      </c>
      <c r="F64" s="14" t="s">
        <v>891</v>
      </c>
      <c r="I64" s="14" t="s">
        <v>387</v>
      </c>
      <c r="K64" s="14" t="s">
        <v>892</v>
      </c>
      <c r="L64" s="14" t="s">
        <v>366</v>
      </c>
      <c r="M64" s="14" t="s">
        <v>893</v>
      </c>
      <c r="N64" s="14">
        <v>1</v>
      </c>
      <c r="O64" s="14" t="s">
        <v>879</v>
      </c>
      <c r="P64" s="14">
        <v>1</v>
      </c>
      <c r="Q64" s="14">
        <v>0.9</v>
      </c>
      <c r="R64" s="14" t="s">
        <v>385</v>
      </c>
      <c r="S64" s="14" t="s">
        <v>527</v>
      </c>
      <c r="T64" s="14" t="s">
        <v>528</v>
      </c>
      <c r="U64" s="14" t="s">
        <v>529</v>
      </c>
      <c r="V64" s="14" t="s">
        <v>894</v>
      </c>
      <c r="AG64" s="14">
        <v>1</v>
      </c>
      <c r="AH64" s="14">
        <v>1</v>
      </c>
      <c r="AS64" s="14">
        <v>1</v>
      </c>
      <c r="AT64" s="14">
        <v>1</v>
      </c>
      <c r="AU64" s="14" t="s">
        <v>892</v>
      </c>
    </row>
    <row r="65" spans="1:47">
      <c r="A65" s="14" t="s">
        <v>864</v>
      </c>
      <c r="B65" s="14" t="s">
        <v>895</v>
      </c>
      <c r="C65" s="14" t="s">
        <v>866</v>
      </c>
      <c r="D65" s="14" t="s">
        <v>867</v>
      </c>
      <c r="F65" s="14" t="s">
        <v>896</v>
      </c>
      <c r="G65" s="14" t="s">
        <v>897</v>
      </c>
      <c r="I65" s="14" t="s">
        <v>898</v>
      </c>
      <c r="K65" s="14" t="s">
        <v>899</v>
      </c>
      <c r="L65" s="14" t="s">
        <v>376</v>
      </c>
      <c r="M65" s="14" t="s">
        <v>900</v>
      </c>
      <c r="N65" s="14">
        <v>1</v>
      </c>
      <c r="O65" s="14" t="s">
        <v>879</v>
      </c>
      <c r="P65" s="14">
        <v>1</v>
      </c>
      <c r="Q65" s="14">
        <v>0.9</v>
      </c>
      <c r="R65" s="14" t="s">
        <v>368</v>
      </c>
      <c r="S65" s="14" t="s">
        <v>527</v>
      </c>
      <c r="T65" s="14" t="s">
        <v>528</v>
      </c>
      <c r="U65" s="14" t="s">
        <v>529</v>
      </c>
      <c r="V65" s="14" t="s">
        <v>873</v>
      </c>
      <c r="AA65" s="14">
        <v>3</v>
      </c>
      <c r="AB65" s="14">
        <v>3</v>
      </c>
      <c r="AG65" s="14">
        <v>3</v>
      </c>
      <c r="AH65" s="14">
        <v>3</v>
      </c>
      <c r="AM65" s="14">
        <v>3</v>
      </c>
      <c r="AN65" s="14">
        <v>3</v>
      </c>
      <c r="AS65" s="14">
        <v>3</v>
      </c>
      <c r="AT65" s="14">
        <v>3</v>
      </c>
      <c r="AU65" s="14" t="s">
        <v>901</v>
      </c>
    </row>
    <row r="66" spans="1:47">
      <c r="A66" s="14" t="s">
        <v>864</v>
      </c>
      <c r="B66" s="14" t="s">
        <v>902</v>
      </c>
      <c r="C66" s="14" t="s">
        <v>866</v>
      </c>
      <c r="D66" s="14" t="s">
        <v>867</v>
      </c>
      <c r="F66" s="14" t="s">
        <v>903</v>
      </c>
      <c r="I66" s="14" t="s">
        <v>904</v>
      </c>
      <c r="J66" s="14" t="s">
        <v>905</v>
      </c>
      <c r="K66" s="14" t="s">
        <v>906</v>
      </c>
      <c r="L66" s="14" t="s">
        <v>376</v>
      </c>
      <c r="M66" s="14" t="s">
        <v>907</v>
      </c>
      <c r="N66" s="14">
        <v>2</v>
      </c>
      <c r="O66" s="14" t="s">
        <v>367</v>
      </c>
      <c r="P66" s="14">
        <v>1</v>
      </c>
      <c r="Q66" s="14">
        <v>0.9</v>
      </c>
      <c r="R66" s="14" t="s">
        <v>385</v>
      </c>
      <c r="S66" s="14" t="s">
        <v>527</v>
      </c>
      <c r="T66" s="14" t="s">
        <v>528</v>
      </c>
      <c r="U66" s="14" t="s">
        <v>529</v>
      </c>
      <c r="V66" s="14" t="s">
        <v>908</v>
      </c>
      <c r="AG66" s="14">
        <v>15</v>
      </c>
      <c r="AH66" s="14">
        <v>15</v>
      </c>
      <c r="AS66" s="14">
        <v>32</v>
      </c>
      <c r="AT66" s="14">
        <v>32</v>
      </c>
      <c r="AU66" s="14" t="s">
        <v>906</v>
      </c>
    </row>
    <row r="67" spans="1:47">
      <c r="A67" s="14" t="s">
        <v>518</v>
      </c>
      <c r="B67" s="14" t="s">
        <v>909</v>
      </c>
      <c r="C67" s="14" t="s">
        <v>520</v>
      </c>
      <c r="D67" s="14" t="s">
        <v>521</v>
      </c>
      <c r="F67" s="14" t="s">
        <v>875</v>
      </c>
      <c r="I67" s="14" t="s">
        <v>910</v>
      </c>
      <c r="K67" s="14" t="s">
        <v>911</v>
      </c>
      <c r="L67" s="14" t="s">
        <v>376</v>
      </c>
      <c r="M67" s="14" t="s">
        <v>912</v>
      </c>
      <c r="N67" s="14">
        <v>2</v>
      </c>
      <c r="O67" s="14" t="s">
        <v>879</v>
      </c>
      <c r="P67" s="14">
        <v>1</v>
      </c>
      <c r="Q67" s="14">
        <v>0.9</v>
      </c>
      <c r="R67" s="14" t="s">
        <v>368</v>
      </c>
      <c r="S67" s="14" t="s">
        <v>527</v>
      </c>
      <c r="T67" s="14" t="s">
        <v>528</v>
      </c>
      <c r="U67" s="14" t="s">
        <v>529</v>
      </c>
      <c r="V67" s="14" t="s">
        <v>908</v>
      </c>
      <c r="AA67" s="14">
        <v>3</v>
      </c>
      <c r="AB67" s="14">
        <v>3</v>
      </c>
      <c r="AG67" s="14">
        <v>4</v>
      </c>
      <c r="AH67" s="14">
        <v>4</v>
      </c>
      <c r="AM67" s="14">
        <v>14</v>
      </c>
      <c r="AN67" s="14">
        <v>14</v>
      </c>
      <c r="AS67" s="14">
        <v>6</v>
      </c>
      <c r="AT67" s="14">
        <v>6</v>
      </c>
      <c r="AU67" s="14" t="s">
        <v>911</v>
      </c>
    </row>
    <row r="68" spans="1:47">
      <c r="A68" s="14" t="s">
        <v>864</v>
      </c>
      <c r="B68" s="14" t="s">
        <v>913</v>
      </c>
      <c r="C68" s="14" t="s">
        <v>866</v>
      </c>
      <c r="D68" s="14" t="s">
        <v>867</v>
      </c>
      <c r="F68" s="14" t="s">
        <v>881</v>
      </c>
      <c r="I68" s="14" t="s">
        <v>914</v>
      </c>
      <c r="K68" s="14" t="s">
        <v>883</v>
      </c>
      <c r="L68" s="14" t="s">
        <v>376</v>
      </c>
      <c r="M68" s="14" t="s">
        <v>915</v>
      </c>
      <c r="N68" s="14">
        <v>2</v>
      </c>
      <c r="O68" s="14" t="s">
        <v>879</v>
      </c>
      <c r="P68" s="14">
        <v>1</v>
      </c>
      <c r="Q68" s="14">
        <v>0.9</v>
      </c>
      <c r="R68" s="14" t="s">
        <v>385</v>
      </c>
      <c r="S68" s="14" t="s">
        <v>527</v>
      </c>
      <c r="T68" s="14" t="s">
        <v>528</v>
      </c>
      <c r="U68" s="14" t="s">
        <v>529</v>
      </c>
      <c r="V68" s="14" t="s">
        <v>908</v>
      </c>
      <c r="AG68" s="14">
        <v>1</v>
      </c>
      <c r="AH68" s="14">
        <v>1</v>
      </c>
      <c r="AS68" s="14">
        <v>1</v>
      </c>
      <c r="AT68" s="14">
        <v>1</v>
      </c>
      <c r="AU68" s="14" t="s">
        <v>883</v>
      </c>
    </row>
    <row r="69" spans="1:47">
      <c r="A69" s="14" t="s">
        <v>864</v>
      </c>
      <c r="B69" s="14" t="s">
        <v>916</v>
      </c>
      <c r="C69" s="14" t="s">
        <v>866</v>
      </c>
      <c r="D69" s="14" t="s">
        <v>867</v>
      </c>
      <c r="F69" s="14" t="s">
        <v>917</v>
      </c>
      <c r="I69" s="14" t="s">
        <v>918</v>
      </c>
      <c r="K69" s="14" t="s">
        <v>919</v>
      </c>
      <c r="L69" s="14" t="s">
        <v>376</v>
      </c>
      <c r="M69" s="14" t="s">
        <v>920</v>
      </c>
      <c r="N69" s="14">
        <v>2</v>
      </c>
      <c r="O69" s="14" t="s">
        <v>879</v>
      </c>
      <c r="P69" s="14">
        <v>1</v>
      </c>
      <c r="Q69" s="14">
        <v>0.9</v>
      </c>
      <c r="R69" s="14" t="s">
        <v>385</v>
      </c>
      <c r="S69" s="14" t="s">
        <v>527</v>
      </c>
      <c r="T69" s="14" t="s">
        <v>528</v>
      </c>
      <c r="U69" s="14" t="s">
        <v>529</v>
      </c>
      <c r="V69" s="14" t="s">
        <v>908</v>
      </c>
      <c r="AG69" s="14">
        <v>1</v>
      </c>
      <c r="AH69" s="14">
        <v>1</v>
      </c>
      <c r="AS69" s="14">
        <v>1</v>
      </c>
      <c r="AT69" s="14">
        <v>1</v>
      </c>
      <c r="AU69" s="14" t="s">
        <v>919</v>
      </c>
    </row>
    <row r="70" spans="1:47">
      <c r="A70" s="14" t="s">
        <v>864</v>
      </c>
      <c r="B70" s="14" t="s">
        <v>921</v>
      </c>
      <c r="C70" s="14" t="s">
        <v>866</v>
      </c>
      <c r="D70" s="14" t="s">
        <v>867</v>
      </c>
      <c r="F70" s="14" t="s">
        <v>886</v>
      </c>
      <c r="I70" s="14" t="s">
        <v>922</v>
      </c>
      <c r="K70" s="14" t="s">
        <v>923</v>
      </c>
      <c r="L70" s="14" t="s">
        <v>376</v>
      </c>
      <c r="M70" s="14" t="s">
        <v>924</v>
      </c>
      <c r="N70" s="14">
        <v>1</v>
      </c>
      <c r="O70" s="14" t="s">
        <v>879</v>
      </c>
      <c r="P70" s="14">
        <v>1</v>
      </c>
      <c r="Q70" s="14">
        <v>0.9</v>
      </c>
      <c r="R70" s="14" t="s">
        <v>385</v>
      </c>
      <c r="S70" s="14" t="s">
        <v>527</v>
      </c>
      <c r="T70" s="14" t="s">
        <v>528</v>
      </c>
      <c r="U70" s="14" t="s">
        <v>529</v>
      </c>
      <c r="V70" s="14" t="s">
        <v>908</v>
      </c>
      <c r="AG70" s="14">
        <v>1</v>
      </c>
      <c r="AH70" s="14">
        <v>1</v>
      </c>
      <c r="AS70" s="14">
        <v>1</v>
      </c>
      <c r="AT70" s="14">
        <v>1</v>
      </c>
      <c r="AU70" s="14" t="s">
        <v>923</v>
      </c>
    </row>
    <row r="71" spans="1:47">
      <c r="A71" s="14" t="s">
        <v>864</v>
      </c>
      <c r="B71" s="14" t="s">
        <v>925</v>
      </c>
      <c r="C71" s="14" t="s">
        <v>866</v>
      </c>
      <c r="D71" s="14" t="s">
        <v>867</v>
      </c>
      <c r="F71" s="14" t="s">
        <v>891</v>
      </c>
      <c r="I71" s="14" t="s">
        <v>387</v>
      </c>
      <c r="K71" s="14" t="s">
        <v>892</v>
      </c>
      <c r="L71" s="14" t="s">
        <v>366</v>
      </c>
      <c r="M71" s="14" t="s">
        <v>926</v>
      </c>
      <c r="N71" s="14">
        <v>1</v>
      </c>
      <c r="O71" s="14" t="s">
        <v>879</v>
      </c>
      <c r="P71" s="14">
        <v>1</v>
      </c>
      <c r="Q71" s="14">
        <v>0.9</v>
      </c>
      <c r="R71" s="14" t="s">
        <v>385</v>
      </c>
      <c r="S71" s="14" t="s">
        <v>527</v>
      </c>
      <c r="T71" s="14" t="s">
        <v>528</v>
      </c>
      <c r="U71" s="14" t="s">
        <v>529</v>
      </c>
      <c r="V71" s="14" t="s">
        <v>908</v>
      </c>
      <c r="AG71" s="14">
        <v>1</v>
      </c>
      <c r="AH71" s="14">
        <v>1</v>
      </c>
      <c r="AS71" s="14">
        <v>1</v>
      </c>
      <c r="AT71" s="14">
        <v>1</v>
      </c>
      <c r="AU71" s="14" t="s">
        <v>892</v>
      </c>
    </row>
    <row r="72" spans="1:47">
      <c r="A72" s="14" t="s">
        <v>864</v>
      </c>
      <c r="B72" s="14" t="s">
        <v>927</v>
      </c>
      <c r="C72" s="14" t="s">
        <v>866</v>
      </c>
      <c r="D72" s="14" t="s">
        <v>867</v>
      </c>
      <c r="F72" s="14" t="s">
        <v>896</v>
      </c>
      <c r="G72" s="14" t="s">
        <v>897</v>
      </c>
      <c r="I72" s="14" t="s">
        <v>928</v>
      </c>
      <c r="K72" s="14" t="s">
        <v>929</v>
      </c>
      <c r="L72" s="14" t="s">
        <v>376</v>
      </c>
      <c r="M72" s="14" t="s">
        <v>930</v>
      </c>
      <c r="N72" s="14">
        <v>1</v>
      </c>
      <c r="O72" s="14" t="s">
        <v>879</v>
      </c>
      <c r="P72" s="14">
        <v>1</v>
      </c>
      <c r="Q72" s="14">
        <v>0.9</v>
      </c>
      <c r="R72" s="14" t="s">
        <v>368</v>
      </c>
      <c r="S72" s="14" t="s">
        <v>527</v>
      </c>
      <c r="T72" s="14" t="s">
        <v>528</v>
      </c>
      <c r="U72" s="14" t="s">
        <v>529</v>
      </c>
      <c r="V72" s="14" t="s">
        <v>931</v>
      </c>
      <c r="AA72" s="14">
        <v>3</v>
      </c>
      <c r="AB72" s="14">
        <v>3</v>
      </c>
      <c r="AG72" s="14">
        <v>3</v>
      </c>
      <c r="AH72" s="14">
        <v>3</v>
      </c>
      <c r="AM72" s="14">
        <v>3</v>
      </c>
      <c r="AN72" s="14">
        <v>3</v>
      </c>
      <c r="AS72" s="14">
        <v>3</v>
      </c>
      <c r="AT72" s="14">
        <v>3</v>
      </c>
      <c r="AU72" s="14" t="s">
        <v>932</v>
      </c>
    </row>
    <row r="73" spans="1:47">
      <c r="A73" s="14" t="s">
        <v>933</v>
      </c>
      <c r="B73" s="14" t="s">
        <v>934</v>
      </c>
      <c r="C73" s="14" t="s">
        <v>935</v>
      </c>
      <c r="D73" s="14" t="s">
        <v>936</v>
      </c>
      <c r="E73" s="14" t="s">
        <v>937</v>
      </c>
      <c r="F73" s="14" t="s">
        <v>938</v>
      </c>
      <c r="I73" s="14" t="s">
        <v>939</v>
      </c>
      <c r="J73" s="14" t="s">
        <v>940</v>
      </c>
      <c r="K73" s="14" t="s">
        <v>941</v>
      </c>
      <c r="L73" s="14" t="s">
        <v>366</v>
      </c>
      <c r="M73" s="14" t="s">
        <v>942</v>
      </c>
      <c r="N73" s="14">
        <v>1</v>
      </c>
      <c r="O73" s="14" t="s">
        <v>367</v>
      </c>
      <c r="P73" s="14">
        <v>1</v>
      </c>
      <c r="Q73" s="14">
        <v>0.9</v>
      </c>
      <c r="R73" s="14" t="s">
        <v>385</v>
      </c>
      <c r="S73" s="14" t="s">
        <v>527</v>
      </c>
      <c r="T73" s="14" t="s">
        <v>528</v>
      </c>
      <c r="U73" s="14" t="s">
        <v>529</v>
      </c>
      <c r="V73" s="14" t="s">
        <v>908</v>
      </c>
      <c r="AG73" s="14">
        <v>1</v>
      </c>
      <c r="AH73" s="14">
        <v>1</v>
      </c>
      <c r="AS73" s="14">
        <v>1</v>
      </c>
      <c r="AT73" s="14">
        <v>1</v>
      </c>
      <c r="AU73" s="14" t="s">
        <v>941</v>
      </c>
    </row>
    <row r="74" spans="1:47">
      <c r="A74" s="14" t="s">
        <v>864</v>
      </c>
      <c r="B74" s="14" t="s">
        <v>943</v>
      </c>
      <c r="C74" s="14" t="s">
        <v>866</v>
      </c>
      <c r="D74" s="14" t="s">
        <v>867</v>
      </c>
      <c r="F74" s="14" t="s">
        <v>944</v>
      </c>
      <c r="I74" s="14" t="s">
        <v>945</v>
      </c>
      <c r="J74" s="14" t="s">
        <v>946</v>
      </c>
      <c r="K74" s="14" t="s">
        <v>947</v>
      </c>
      <c r="L74" s="14" t="s">
        <v>376</v>
      </c>
      <c r="M74" s="14" t="s">
        <v>948</v>
      </c>
      <c r="N74" s="14">
        <v>2</v>
      </c>
      <c r="O74" s="14" t="s">
        <v>367</v>
      </c>
      <c r="P74" s="14">
        <v>1</v>
      </c>
      <c r="Q74" s="14">
        <v>0.9</v>
      </c>
      <c r="R74" s="14" t="s">
        <v>385</v>
      </c>
      <c r="S74" s="14" t="s">
        <v>527</v>
      </c>
      <c r="T74" s="14" t="s">
        <v>528</v>
      </c>
      <c r="U74" s="14" t="s">
        <v>529</v>
      </c>
      <c r="V74" s="14" t="s">
        <v>303</v>
      </c>
      <c r="AG74" s="14">
        <v>9</v>
      </c>
      <c r="AH74" s="14">
        <v>9</v>
      </c>
      <c r="AS74" s="14">
        <v>9</v>
      </c>
      <c r="AT74" s="14">
        <v>9</v>
      </c>
      <c r="AU74" s="14" t="s">
        <v>947</v>
      </c>
    </row>
    <row r="75" spans="1:47">
      <c r="A75" s="14" t="s">
        <v>518</v>
      </c>
      <c r="B75" s="14" t="s">
        <v>949</v>
      </c>
      <c r="C75" s="14" t="s">
        <v>520</v>
      </c>
      <c r="D75" s="14" t="s">
        <v>521</v>
      </c>
      <c r="F75" s="14" t="s">
        <v>875</v>
      </c>
      <c r="I75" s="14" t="s">
        <v>406</v>
      </c>
      <c r="K75" s="14" t="s">
        <v>950</v>
      </c>
      <c r="L75" s="14" t="s">
        <v>376</v>
      </c>
      <c r="M75" s="14" t="s">
        <v>951</v>
      </c>
      <c r="N75" s="14">
        <v>2</v>
      </c>
      <c r="O75" s="14" t="s">
        <v>879</v>
      </c>
      <c r="P75" s="14">
        <v>1</v>
      </c>
      <c r="Q75" s="14">
        <v>0.9</v>
      </c>
      <c r="R75" s="14" t="s">
        <v>368</v>
      </c>
      <c r="S75" s="14" t="s">
        <v>527</v>
      </c>
      <c r="T75" s="14" t="s">
        <v>528</v>
      </c>
      <c r="U75" s="14" t="s">
        <v>529</v>
      </c>
      <c r="V75" s="14" t="s">
        <v>303</v>
      </c>
      <c r="AA75" s="14">
        <v>1</v>
      </c>
      <c r="AB75" s="14">
        <v>1</v>
      </c>
      <c r="AG75" s="14">
        <v>1</v>
      </c>
      <c r="AH75" s="14">
        <v>2</v>
      </c>
      <c r="AM75" s="14">
        <v>1</v>
      </c>
      <c r="AN75" s="14">
        <v>1</v>
      </c>
      <c r="AQ75" s="14">
        <v>1</v>
      </c>
      <c r="AR75" s="14">
        <v>1</v>
      </c>
      <c r="AS75" s="14">
        <v>3</v>
      </c>
      <c r="AT75" s="14">
        <v>3</v>
      </c>
      <c r="AU75" s="14" t="s">
        <v>950</v>
      </c>
    </row>
    <row r="76" spans="1:47">
      <c r="A76" s="14" t="s">
        <v>518</v>
      </c>
      <c r="B76" s="14" t="s">
        <v>952</v>
      </c>
      <c r="C76" s="14" t="s">
        <v>520</v>
      </c>
      <c r="D76" s="14" t="s">
        <v>521</v>
      </c>
      <c r="F76" s="14" t="s">
        <v>875</v>
      </c>
      <c r="I76" s="14" t="s">
        <v>953</v>
      </c>
      <c r="K76" s="14" t="s">
        <v>954</v>
      </c>
      <c r="L76" s="14" t="s">
        <v>376</v>
      </c>
      <c r="M76" s="14" t="s">
        <v>955</v>
      </c>
      <c r="N76" s="14">
        <v>2</v>
      </c>
      <c r="O76" s="14" t="s">
        <v>879</v>
      </c>
      <c r="P76" s="14">
        <v>1</v>
      </c>
      <c r="Q76" s="14">
        <v>0.9</v>
      </c>
      <c r="R76" s="14" t="s">
        <v>368</v>
      </c>
      <c r="S76" s="14" t="s">
        <v>527</v>
      </c>
      <c r="T76" s="14" t="s">
        <v>528</v>
      </c>
      <c r="U76" s="14" t="s">
        <v>529</v>
      </c>
      <c r="V76" s="14" t="s">
        <v>303</v>
      </c>
      <c r="AA76" s="14">
        <v>1</v>
      </c>
      <c r="AB76" s="14">
        <v>1</v>
      </c>
      <c r="AG76" s="14">
        <v>1</v>
      </c>
      <c r="AH76" s="14">
        <v>2</v>
      </c>
      <c r="AM76" s="14">
        <v>1</v>
      </c>
      <c r="AN76" s="14">
        <v>1</v>
      </c>
      <c r="AQ76" s="14">
        <v>1</v>
      </c>
      <c r="AR76" s="14">
        <v>1</v>
      </c>
      <c r="AS76" s="14">
        <v>3</v>
      </c>
      <c r="AT76" s="14">
        <v>2</v>
      </c>
      <c r="AU76" s="14" t="s">
        <v>954</v>
      </c>
    </row>
    <row r="77" spans="1:47">
      <c r="A77" s="14" t="s">
        <v>864</v>
      </c>
      <c r="B77" s="14" t="s">
        <v>956</v>
      </c>
      <c r="C77" s="14" t="s">
        <v>866</v>
      </c>
      <c r="D77" s="14" t="s">
        <v>867</v>
      </c>
      <c r="F77" s="14" t="s">
        <v>881</v>
      </c>
      <c r="I77" s="14" t="s">
        <v>882</v>
      </c>
      <c r="K77" s="14" t="s">
        <v>883</v>
      </c>
      <c r="L77" s="14" t="s">
        <v>376</v>
      </c>
      <c r="M77" s="14" t="s">
        <v>957</v>
      </c>
      <c r="N77" s="14">
        <v>2</v>
      </c>
      <c r="O77" s="14" t="s">
        <v>879</v>
      </c>
      <c r="P77" s="14">
        <v>1</v>
      </c>
      <c r="Q77" s="14">
        <v>0.9</v>
      </c>
      <c r="R77" s="14" t="s">
        <v>385</v>
      </c>
      <c r="S77" s="14" t="s">
        <v>527</v>
      </c>
      <c r="T77" s="14" t="s">
        <v>528</v>
      </c>
      <c r="U77" s="14" t="s">
        <v>529</v>
      </c>
      <c r="V77" s="14" t="s">
        <v>303</v>
      </c>
      <c r="AG77" s="14">
        <v>0</v>
      </c>
      <c r="AH77" s="14">
        <v>1</v>
      </c>
      <c r="AS77" s="14">
        <v>2</v>
      </c>
      <c r="AT77" s="14">
        <v>1</v>
      </c>
      <c r="AU77" s="14" t="s">
        <v>883</v>
      </c>
    </row>
    <row r="78" spans="1:47">
      <c r="A78" s="14" t="s">
        <v>864</v>
      </c>
      <c r="B78" s="14" t="s">
        <v>958</v>
      </c>
      <c r="C78" s="14" t="s">
        <v>866</v>
      </c>
      <c r="D78" s="14" t="s">
        <v>867</v>
      </c>
      <c r="F78" s="14" t="s">
        <v>917</v>
      </c>
      <c r="I78" s="14" t="s">
        <v>959</v>
      </c>
      <c r="K78" s="14" t="s">
        <v>960</v>
      </c>
      <c r="L78" s="14" t="s">
        <v>376</v>
      </c>
      <c r="M78" s="14" t="s">
        <v>961</v>
      </c>
      <c r="N78" s="14">
        <v>2</v>
      </c>
      <c r="O78" s="14" t="s">
        <v>879</v>
      </c>
      <c r="P78" s="14">
        <v>1</v>
      </c>
      <c r="Q78" s="14">
        <v>0.9</v>
      </c>
      <c r="R78" s="14" t="s">
        <v>385</v>
      </c>
      <c r="S78" s="14" t="s">
        <v>527</v>
      </c>
      <c r="T78" s="14" t="s">
        <v>528</v>
      </c>
      <c r="U78" s="14" t="s">
        <v>529</v>
      </c>
      <c r="V78" s="14" t="s">
        <v>303</v>
      </c>
      <c r="AG78" s="14">
        <v>1</v>
      </c>
      <c r="AH78" s="14">
        <v>2</v>
      </c>
      <c r="AS78" s="14">
        <v>1</v>
      </c>
      <c r="AT78" s="14">
        <v>1</v>
      </c>
      <c r="AU78" s="14" t="s">
        <v>960</v>
      </c>
    </row>
    <row r="79" spans="1:47">
      <c r="A79" s="14" t="s">
        <v>864</v>
      </c>
      <c r="B79" s="14" t="s">
        <v>962</v>
      </c>
      <c r="C79" s="14" t="s">
        <v>866</v>
      </c>
      <c r="D79" s="14" t="s">
        <v>867</v>
      </c>
      <c r="F79" s="14" t="s">
        <v>886</v>
      </c>
      <c r="I79" s="14" t="s">
        <v>963</v>
      </c>
      <c r="K79" s="14" t="s">
        <v>964</v>
      </c>
      <c r="L79" s="14" t="s">
        <v>376</v>
      </c>
      <c r="M79" s="14" t="s">
        <v>965</v>
      </c>
      <c r="N79" s="14">
        <v>1</v>
      </c>
      <c r="O79" s="14" t="s">
        <v>879</v>
      </c>
      <c r="P79" s="14">
        <v>1</v>
      </c>
      <c r="Q79" s="14">
        <v>0.9</v>
      </c>
      <c r="R79" s="14" t="s">
        <v>368</v>
      </c>
      <c r="S79" s="14" t="s">
        <v>527</v>
      </c>
      <c r="T79" s="14" t="s">
        <v>528</v>
      </c>
      <c r="U79" s="14" t="s">
        <v>529</v>
      </c>
      <c r="V79" s="14" t="s">
        <v>303</v>
      </c>
      <c r="AA79" s="14">
        <v>10</v>
      </c>
      <c r="AB79" s="14">
        <v>12</v>
      </c>
      <c r="AG79" s="14">
        <v>9</v>
      </c>
      <c r="AH79" s="14">
        <v>13</v>
      </c>
      <c r="AM79" s="14">
        <v>11</v>
      </c>
      <c r="AN79" s="14">
        <v>11</v>
      </c>
      <c r="AS79" s="14">
        <v>9</v>
      </c>
      <c r="AT79" s="14">
        <v>11</v>
      </c>
      <c r="AU79" s="14" t="s">
        <v>964</v>
      </c>
    </row>
    <row r="80" spans="1:47">
      <c r="A80" s="14" t="s">
        <v>864</v>
      </c>
      <c r="B80" s="14" t="s">
        <v>966</v>
      </c>
      <c r="C80" s="14" t="s">
        <v>866</v>
      </c>
      <c r="D80" s="14" t="s">
        <v>867</v>
      </c>
      <c r="F80" s="14" t="s">
        <v>891</v>
      </c>
      <c r="I80" s="14" t="s">
        <v>387</v>
      </c>
      <c r="K80" s="14" t="s">
        <v>892</v>
      </c>
      <c r="L80" s="14" t="s">
        <v>366</v>
      </c>
      <c r="M80" s="14" t="s">
        <v>967</v>
      </c>
      <c r="N80" s="14">
        <v>1</v>
      </c>
      <c r="O80" s="14" t="s">
        <v>879</v>
      </c>
      <c r="P80" s="14">
        <v>1</v>
      </c>
      <c r="Q80" s="14">
        <v>0.9</v>
      </c>
      <c r="R80" s="14" t="s">
        <v>385</v>
      </c>
      <c r="S80" s="14" t="s">
        <v>527</v>
      </c>
      <c r="T80" s="14" t="s">
        <v>528</v>
      </c>
      <c r="U80" s="14" t="s">
        <v>529</v>
      </c>
      <c r="V80" s="14" t="s">
        <v>303</v>
      </c>
      <c r="AG80" s="14">
        <v>1</v>
      </c>
      <c r="AH80" s="14">
        <v>1</v>
      </c>
      <c r="AT80" s="14">
        <v>0</v>
      </c>
      <c r="AU80" s="14" t="s">
        <v>892</v>
      </c>
    </row>
    <row r="81" spans="1:47">
      <c r="A81" s="14" t="s">
        <v>864</v>
      </c>
      <c r="B81" s="14" t="s">
        <v>968</v>
      </c>
      <c r="C81" s="14" t="s">
        <v>866</v>
      </c>
      <c r="D81" s="14" t="s">
        <v>867</v>
      </c>
      <c r="F81" s="14" t="s">
        <v>896</v>
      </c>
      <c r="G81" s="14" t="s">
        <v>897</v>
      </c>
      <c r="I81" s="14" t="s">
        <v>969</v>
      </c>
      <c r="K81" s="14" t="s">
        <v>970</v>
      </c>
      <c r="L81" s="14" t="s">
        <v>376</v>
      </c>
      <c r="M81" s="14" t="s">
        <v>971</v>
      </c>
      <c r="N81" s="14">
        <v>1</v>
      </c>
      <c r="O81" s="14" t="s">
        <v>879</v>
      </c>
      <c r="P81" s="14">
        <v>1</v>
      </c>
      <c r="Q81" s="14">
        <v>0.9</v>
      </c>
      <c r="R81" s="14" t="s">
        <v>368</v>
      </c>
      <c r="S81" s="14" t="s">
        <v>527</v>
      </c>
      <c r="T81" s="14" t="s">
        <v>528</v>
      </c>
      <c r="U81" s="14" t="s">
        <v>529</v>
      </c>
      <c r="V81" s="14" t="s">
        <v>303</v>
      </c>
      <c r="AA81" s="14">
        <v>3</v>
      </c>
      <c r="AB81" s="14">
        <v>3</v>
      </c>
      <c r="AG81" s="14">
        <v>3</v>
      </c>
      <c r="AH81" s="14">
        <v>3</v>
      </c>
      <c r="AM81" s="14">
        <v>3</v>
      </c>
      <c r="AN81" s="14">
        <v>3</v>
      </c>
      <c r="AS81" s="14">
        <v>3</v>
      </c>
      <c r="AT81" s="14">
        <v>3</v>
      </c>
      <c r="AU81" s="14" t="s">
        <v>972</v>
      </c>
    </row>
    <row r="82" spans="1:47">
      <c r="A82" s="14" t="s">
        <v>973</v>
      </c>
      <c r="B82" s="14" t="s">
        <v>974</v>
      </c>
      <c r="C82" s="14" t="s">
        <v>975</v>
      </c>
      <c r="D82" s="14" t="s">
        <v>976</v>
      </c>
      <c r="F82" s="14" t="s">
        <v>977</v>
      </c>
      <c r="I82" s="14" t="s">
        <v>978</v>
      </c>
      <c r="J82" s="14" t="s">
        <v>979</v>
      </c>
      <c r="K82" s="14" t="s">
        <v>980</v>
      </c>
      <c r="L82" s="14" t="s">
        <v>376</v>
      </c>
      <c r="M82" s="14" t="s">
        <v>981</v>
      </c>
      <c r="N82" s="14">
        <v>1</v>
      </c>
      <c r="O82" s="14" t="s">
        <v>367</v>
      </c>
      <c r="P82" s="14">
        <v>0.35</v>
      </c>
      <c r="Q82" s="14">
        <v>0.9</v>
      </c>
      <c r="R82" s="14" t="s">
        <v>385</v>
      </c>
      <c r="S82" s="14" t="s">
        <v>527</v>
      </c>
      <c r="T82" s="14" t="s">
        <v>528</v>
      </c>
      <c r="U82" s="14" t="s">
        <v>529</v>
      </c>
      <c r="V82" s="14" t="s">
        <v>303</v>
      </c>
      <c r="AG82" s="14">
        <v>32</v>
      </c>
      <c r="AH82" s="14">
        <v>142</v>
      </c>
      <c r="AS82" s="14">
        <v>29</v>
      </c>
      <c r="AT82" s="14">
        <v>1.35</v>
      </c>
      <c r="AU82" s="14" t="s">
        <v>980</v>
      </c>
    </row>
    <row r="83" spans="1:47">
      <c r="A83" s="14" t="s">
        <v>982</v>
      </c>
      <c r="B83" s="14" t="s">
        <v>395</v>
      </c>
      <c r="C83" s="14" t="s">
        <v>975</v>
      </c>
      <c r="D83" s="14" t="s">
        <v>976</v>
      </c>
      <c r="F83" s="14" t="s">
        <v>394</v>
      </c>
      <c r="I83" s="14" t="s">
        <v>396</v>
      </c>
      <c r="K83" s="14" t="s">
        <v>983</v>
      </c>
      <c r="L83" s="14" t="s">
        <v>376</v>
      </c>
      <c r="M83" s="14" t="s">
        <v>984</v>
      </c>
      <c r="N83" s="14">
        <v>2</v>
      </c>
      <c r="O83" s="14" t="s">
        <v>526</v>
      </c>
      <c r="P83" s="14">
        <v>1</v>
      </c>
      <c r="Q83" s="14">
        <v>0.9</v>
      </c>
      <c r="R83" s="14" t="s">
        <v>385</v>
      </c>
      <c r="S83" s="14" t="s">
        <v>527</v>
      </c>
      <c r="T83" s="14" t="s">
        <v>528</v>
      </c>
      <c r="U83" s="14" t="s">
        <v>529</v>
      </c>
      <c r="V83" s="14" t="s">
        <v>151</v>
      </c>
      <c r="AG83" s="14">
        <v>9</v>
      </c>
      <c r="AH83" s="14">
        <v>9</v>
      </c>
      <c r="AS83" s="14">
        <v>6</v>
      </c>
      <c r="AT83" s="14">
        <v>6</v>
      </c>
      <c r="AU83" s="14" t="s">
        <v>983</v>
      </c>
    </row>
    <row r="84" spans="1:47">
      <c r="A84" s="14" t="s">
        <v>982</v>
      </c>
      <c r="B84" s="14" t="s">
        <v>398</v>
      </c>
      <c r="C84" s="14" t="s">
        <v>975</v>
      </c>
      <c r="D84" s="14" t="s">
        <v>976</v>
      </c>
      <c r="F84" s="14" t="s">
        <v>397</v>
      </c>
      <c r="I84" s="14" t="s">
        <v>399</v>
      </c>
      <c r="K84" s="14" t="s">
        <v>985</v>
      </c>
      <c r="L84" s="14" t="s">
        <v>376</v>
      </c>
      <c r="M84" s="14" t="s">
        <v>986</v>
      </c>
      <c r="N84" s="14">
        <v>1</v>
      </c>
      <c r="O84" s="14" t="s">
        <v>526</v>
      </c>
      <c r="P84" s="14">
        <v>1</v>
      </c>
      <c r="Q84" s="14">
        <v>0.9</v>
      </c>
      <c r="R84" s="14" t="s">
        <v>385</v>
      </c>
      <c r="S84" s="14" t="s">
        <v>527</v>
      </c>
      <c r="T84" s="14" t="s">
        <v>528</v>
      </c>
      <c r="U84" s="14" t="s">
        <v>529</v>
      </c>
      <c r="V84" s="14" t="s">
        <v>151</v>
      </c>
      <c r="AG84" s="14">
        <v>7</v>
      </c>
      <c r="AH84" s="14">
        <v>7</v>
      </c>
      <c r="AS84" s="14">
        <v>8</v>
      </c>
      <c r="AT84" s="14">
        <v>8</v>
      </c>
      <c r="AU84" s="14" t="s">
        <v>985</v>
      </c>
    </row>
    <row r="85" spans="1:47">
      <c r="A85" s="14" t="s">
        <v>982</v>
      </c>
      <c r="B85" s="14" t="s">
        <v>400</v>
      </c>
      <c r="C85" s="14" t="s">
        <v>975</v>
      </c>
      <c r="D85" s="14" t="s">
        <v>976</v>
      </c>
      <c r="F85" s="14" t="s">
        <v>987</v>
      </c>
      <c r="I85" s="14" t="s">
        <v>988</v>
      </c>
      <c r="J85" s="14" t="s">
        <v>989</v>
      </c>
      <c r="K85" s="14" t="s">
        <v>990</v>
      </c>
      <c r="L85" s="14" t="s">
        <v>376</v>
      </c>
      <c r="M85" s="14" t="s">
        <v>991</v>
      </c>
      <c r="N85" s="14">
        <v>1</v>
      </c>
      <c r="O85" s="14" t="s">
        <v>367</v>
      </c>
      <c r="P85" s="14">
        <v>1</v>
      </c>
      <c r="Q85" s="14">
        <v>0.9</v>
      </c>
      <c r="R85" s="14" t="s">
        <v>368</v>
      </c>
      <c r="S85" s="14" t="s">
        <v>527</v>
      </c>
      <c r="T85" s="14" t="s">
        <v>528</v>
      </c>
      <c r="U85" s="14" t="s">
        <v>529</v>
      </c>
      <c r="V85" s="14" t="s">
        <v>151</v>
      </c>
      <c r="AA85" s="14">
        <v>558</v>
      </c>
      <c r="AB85" s="14">
        <v>558</v>
      </c>
      <c r="AG85" s="14">
        <v>1162</v>
      </c>
      <c r="AH85" s="14">
        <v>1162</v>
      </c>
      <c r="AM85" s="14">
        <v>1732</v>
      </c>
      <c r="AN85" s="14">
        <v>1732</v>
      </c>
      <c r="AS85" s="14">
        <v>1285</v>
      </c>
      <c r="AT85" s="14">
        <v>1285</v>
      </c>
      <c r="AU85" s="14" t="s">
        <v>990</v>
      </c>
    </row>
    <row r="86" spans="1:47">
      <c r="A86" s="14" t="s">
        <v>982</v>
      </c>
      <c r="B86" s="14" t="s">
        <v>402</v>
      </c>
      <c r="C86" s="14" t="s">
        <v>975</v>
      </c>
      <c r="D86" s="14" t="s">
        <v>976</v>
      </c>
      <c r="F86" s="14" t="s">
        <v>169</v>
      </c>
      <c r="I86" s="14" t="s">
        <v>992</v>
      </c>
      <c r="J86" s="14" t="s">
        <v>993</v>
      </c>
      <c r="K86" s="14" t="s">
        <v>994</v>
      </c>
      <c r="L86" s="14" t="s">
        <v>376</v>
      </c>
      <c r="M86" s="14" t="s">
        <v>995</v>
      </c>
      <c r="N86" s="14">
        <v>1</v>
      </c>
      <c r="O86" s="14" t="s">
        <v>367</v>
      </c>
      <c r="P86" s="14">
        <v>1</v>
      </c>
      <c r="Q86" s="14">
        <v>0.9</v>
      </c>
      <c r="R86" s="14" t="s">
        <v>368</v>
      </c>
      <c r="S86" s="14" t="s">
        <v>527</v>
      </c>
      <c r="T86" s="14" t="s">
        <v>528</v>
      </c>
      <c r="U86" s="14" t="s">
        <v>529</v>
      </c>
      <c r="V86" s="14" t="s">
        <v>151</v>
      </c>
      <c r="AA86" s="14">
        <v>207</v>
      </c>
      <c r="AB86" s="14">
        <v>207</v>
      </c>
      <c r="AG86" s="14">
        <v>207</v>
      </c>
      <c r="AH86" s="14">
        <v>207</v>
      </c>
      <c r="AM86" s="14">
        <v>219</v>
      </c>
      <c r="AN86" s="14">
        <v>219</v>
      </c>
      <c r="AS86" s="14">
        <v>266</v>
      </c>
      <c r="AT86" s="14">
        <v>266</v>
      </c>
      <c r="AU86" s="14" t="s">
        <v>994</v>
      </c>
    </row>
    <row r="87" spans="1:47">
      <c r="A87" s="14" t="s">
        <v>982</v>
      </c>
      <c r="B87" s="14" t="s">
        <v>996</v>
      </c>
      <c r="C87" s="14" t="s">
        <v>975</v>
      </c>
      <c r="D87" s="14" t="s">
        <v>976</v>
      </c>
      <c r="F87" s="14" t="s">
        <v>997</v>
      </c>
      <c r="I87" s="14" t="s">
        <v>998</v>
      </c>
      <c r="K87" s="14" t="s">
        <v>999</v>
      </c>
      <c r="L87" s="14" t="s">
        <v>366</v>
      </c>
      <c r="M87" s="14" t="s">
        <v>1000</v>
      </c>
      <c r="N87" s="14">
        <v>2</v>
      </c>
      <c r="O87" s="14" t="s">
        <v>526</v>
      </c>
      <c r="P87" s="14">
        <v>1</v>
      </c>
      <c r="Q87" s="14">
        <v>0.9</v>
      </c>
      <c r="R87" s="14" t="s">
        <v>385</v>
      </c>
      <c r="S87" s="14" t="s">
        <v>527</v>
      </c>
      <c r="T87" s="14" t="s">
        <v>528</v>
      </c>
      <c r="U87" s="14" t="s">
        <v>529</v>
      </c>
      <c r="V87" s="14" t="s">
        <v>151</v>
      </c>
      <c r="AG87" s="14">
        <v>1</v>
      </c>
      <c r="AH87" s="14">
        <v>1</v>
      </c>
      <c r="AQ87" s="14">
        <v>4</v>
      </c>
      <c r="AR87" s="14">
        <v>4</v>
      </c>
      <c r="AU87" s="14" t="s">
        <v>999</v>
      </c>
    </row>
    <row r="88" spans="1:47">
      <c r="A88" s="14" t="s">
        <v>1001</v>
      </c>
      <c r="B88" s="14" t="s">
        <v>1002</v>
      </c>
      <c r="C88" s="14" t="s">
        <v>975</v>
      </c>
      <c r="D88" s="14" t="s">
        <v>976</v>
      </c>
      <c r="F88" s="14" t="s">
        <v>1003</v>
      </c>
      <c r="I88" s="14" t="s">
        <v>1004</v>
      </c>
      <c r="K88" s="14" t="s">
        <v>1005</v>
      </c>
      <c r="L88" s="14" t="s">
        <v>376</v>
      </c>
      <c r="M88" s="14" t="s">
        <v>1006</v>
      </c>
      <c r="N88" s="14">
        <v>2</v>
      </c>
      <c r="O88" s="14" t="s">
        <v>526</v>
      </c>
      <c r="P88" s="14">
        <v>1</v>
      </c>
      <c r="Q88" s="14">
        <v>0.9</v>
      </c>
      <c r="R88" s="14" t="s">
        <v>378</v>
      </c>
      <c r="S88" s="14" t="s">
        <v>527</v>
      </c>
      <c r="T88" s="14" t="s">
        <v>528</v>
      </c>
      <c r="U88" s="14" t="s">
        <v>529</v>
      </c>
      <c r="V88" s="14" t="s">
        <v>151</v>
      </c>
      <c r="AA88" s="14">
        <v>335</v>
      </c>
      <c r="AB88" s="14">
        <v>330</v>
      </c>
      <c r="AG88" s="14">
        <v>347</v>
      </c>
      <c r="AH88" s="14">
        <v>330</v>
      </c>
      <c r="AM88" s="14">
        <v>313</v>
      </c>
      <c r="AN88" s="14">
        <v>335</v>
      </c>
      <c r="AU88" s="14" t="s">
        <v>1005</v>
      </c>
    </row>
    <row r="89" spans="1:47">
      <c r="A89" s="14" t="s">
        <v>1001</v>
      </c>
      <c r="B89" s="14" t="s">
        <v>1007</v>
      </c>
      <c r="C89" s="14" t="s">
        <v>975</v>
      </c>
      <c r="D89" s="14" t="s">
        <v>976</v>
      </c>
      <c r="F89" s="14" t="s">
        <v>1008</v>
      </c>
      <c r="I89" s="14" t="s">
        <v>1009</v>
      </c>
      <c r="K89" s="14" t="s">
        <v>1010</v>
      </c>
      <c r="L89" s="14" t="s">
        <v>376</v>
      </c>
      <c r="M89" s="14" t="s">
        <v>1011</v>
      </c>
      <c r="N89" s="14">
        <v>2</v>
      </c>
      <c r="O89" s="14" t="s">
        <v>526</v>
      </c>
      <c r="P89" s="14">
        <v>1</v>
      </c>
      <c r="Q89" s="14">
        <v>0.9</v>
      </c>
      <c r="R89" s="14" t="s">
        <v>368</v>
      </c>
      <c r="S89" s="14" t="s">
        <v>527</v>
      </c>
      <c r="T89" s="14" t="s">
        <v>528</v>
      </c>
      <c r="U89" s="14" t="s">
        <v>529</v>
      </c>
      <c r="V89" s="14" t="s">
        <v>151</v>
      </c>
      <c r="AA89" s="14">
        <v>309</v>
      </c>
      <c r="AB89" s="14">
        <v>283</v>
      </c>
      <c r="AG89" s="14">
        <v>345</v>
      </c>
      <c r="AH89" s="14">
        <v>283</v>
      </c>
      <c r="AM89" s="14">
        <v>297</v>
      </c>
      <c r="AN89" s="14">
        <v>283</v>
      </c>
      <c r="AS89" s="14">
        <v>222</v>
      </c>
      <c r="AT89" s="14">
        <v>151</v>
      </c>
      <c r="AU89" s="14" t="s">
        <v>1010</v>
      </c>
    </row>
    <row r="90" spans="1:47">
      <c r="A90" s="14" t="s">
        <v>1001</v>
      </c>
      <c r="B90" s="14" t="s">
        <v>1012</v>
      </c>
      <c r="C90" s="14" t="s">
        <v>975</v>
      </c>
      <c r="D90" s="14" t="s">
        <v>976</v>
      </c>
      <c r="F90" s="14" t="s">
        <v>1013</v>
      </c>
      <c r="I90" s="14" t="s">
        <v>1014</v>
      </c>
      <c r="J90" s="14" t="s">
        <v>1015</v>
      </c>
      <c r="K90" s="14" t="s">
        <v>1016</v>
      </c>
      <c r="L90" s="14" t="s">
        <v>376</v>
      </c>
      <c r="M90" s="14" t="s">
        <v>1017</v>
      </c>
      <c r="N90" s="14">
        <v>2</v>
      </c>
      <c r="O90" s="14" t="s">
        <v>367</v>
      </c>
      <c r="P90" s="14">
        <v>1</v>
      </c>
      <c r="Q90" s="14">
        <v>0.9</v>
      </c>
      <c r="R90" s="14" t="s">
        <v>385</v>
      </c>
      <c r="S90" s="14" t="s">
        <v>527</v>
      </c>
      <c r="T90" s="14" t="s">
        <v>528</v>
      </c>
      <c r="U90" s="14" t="s">
        <v>529</v>
      </c>
      <c r="V90" s="14" t="s">
        <v>151</v>
      </c>
      <c r="AG90" s="14">
        <v>262</v>
      </c>
      <c r="AH90" s="14">
        <v>203</v>
      </c>
      <c r="AS90" s="14">
        <v>327</v>
      </c>
      <c r="AT90" s="14">
        <v>177</v>
      </c>
      <c r="AU90" s="14" t="s">
        <v>1016</v>
      </c>
    </row>
    <row r="91" spans="1:47">
      <c r="A91" s="14" t="s">
        <v>1001</v>
      </c>
      <c r="B91" s="14" t="s">
        <v>319</v>
      </c>
      <c r="C91" s="14" t="s">
        <v>975</v>
      </c>
      <c r="D91" s="14" t="s">
        <v>976</v>
      </c>
      <c r="F91" s="14" t="s">
        <v>318</v>
      </c>
      <c r="I91" s="14" t="s">
        <v>1018</v>
      </c>
      <c r="K91" s="14" t="s">
        <v>1019</v>
      </c>
      <c r="L91" s="14" t="s">
        <v>366</v>
      </c>
      <c r="M91" s="14" t="s">
        <v>1020</v>
      </c>
      <c r="N91" s="14">
        <v>1</v>
      </c>
      <c r="O91" s="14" t="s">
        <v>526</v>
      </c>
      <c r="P91" s="14">
        <v>1</v>
      </c>
      <c r="Q91" s="14">
        <v>0.9</v>
      </c>
      <c r="R91" s="14" t="s">
        <v>385</v>
      </c>
      <c r="S91" s="14" t="s">
        <v>527</v>
      </c>
      <c r="T91" s="14" t="s">
        <v>528</v>
      </c>
      <c r="U91" s="14" t="s">
        <v>529</v>
      </c>
      <c r="V91" s="14" t="s">
        <v>151</v>
      </c>
      <c r="AG91" s="14">
        <v>9</v>
      </c>
      <c r="AH91" s="14">
        <v>9</v>
      </c>
      <c r="AS91" s="14">
        <v>6</v>
      </c>
      <c r="AT91" s="14">
        <v>6</v>
      </c>
      <c r="AU91" s="14" t="s">
        <v>1019</v>
      </c>
    </row>
    <row r="92" spans="1:47">
      <c r="A92" s="14" t="s">
        <v>1001</v>
      </c>
      <c r="B92" s="14" t="s">
        <v>1021</v>
      </c>
      <c r="C92" s="14" t="s">
        <v>975</v>
      </c>
      <c r="D92" s="14" t="s">
        <v>976</v>
      </c>
      <c r="F92" s="14" t="s">
        <v>1022</v>
      </c>
      <c r="I92" s="14" t="s">
        <v>1023</v>
      </c>
      <c r="K92" s="14" t="s">
        <v>1024</v>
      </c>
      <c r="L92" s="14" t="s">
        <v>366</v>
      </c>
      <c r="M92" s="14" t="s">
        <v>1025</v>
      </c>
      <c r="N92" s="14">
        <v>2</v>
      </c>
      <c r="O92" s="14" t="s">
        <v>526</v>
      </c>
      <c r="P92" s="14">
        <v>1</v>
      </c>
      <c r="Q92" s="14">
        <v>0.9</v>
      </c>
      <c r="R92" s="14" t="s">
        <v>378</v>
      </c>
      <c r="S92" s="14" t="s">
        <v>527</v>
      </c>
      <c r="T92" s="14" t="s">
        <v>528</v>
      </c>
      <c r="U92" s="14" t="s">
        <v>529</v>
      </c>
      <c r="V92" s="14" t="s">
        <v>151</v>
      </c>
      <c r="AG92" s="14">
        <v>3</v>
      </c>
      <c r="AH92" s="14">
        <v>3</v>
      </c>
      <c r="AO92" s="14">
        <v>3</v>
      </c>
      <c r="AP92" s="14">
        <v>3</v>
      </c>
      <c r="AS92" s="14">
        <v>1</v>
      </c>
      <c r="AT92" s="14">
        <v>1</v>
      </c>
      <c r="AU92" s="14" t="s">
        <v>1024</v>
      </c>
    </row>
    <row r="93" spans="1:47">
      <c r="A93" s="14" t="s">
        <v>1001</v>
      </c>
      <c r="B93" s="14" t="s">
        <v>1026</v>
      </c>
      <c r="C93" s="14" t="s">
        <v>975</v>
      </c>
      <c r="D93" s="14" t="s">
        <v>976</v>
      </c>
      <c r="F93" s="14" t="s">
        <v>1027</v>
      </c>
      <c r="I93" s="14" t="s">
        <v>1028</v>
      </c>
      <c r="K93" s="14" t="s">
        <v>1029</v>
      </c>
      <c r="L93" s="14" t="s">
        <v>376</v>
      </c>
      <c r="M93" s="14" t="s">
        <v>1030</v>
      </c>
      <c r="N93" s="14">
        <v>2</v>
      </c>
      <c r="O93" s="14" t="s">
        <v>526</v>
      </c>
      <c r="P93" s="14">
        <v>1</v>
      </c>
      <c r="Q93" s="14" t="s">
        <v>583</v>
      </c>
      <c r="R93" s="14" t="s">
        <v>368</v>
      </c>
      <c r="S93" s="14" t="s">
        <v>584</v>
      </c>
      <c r="T93" s="14" t="s">
        <v>585</v>
      </c>
      <c r="U93" s="14" t="s">
        <v>586</v>
      </c>
      <c r="V93" s="14" t="s">
        <v>151</v>
      </c>
      <c r="AA93" s="14">
        <v>310</v>
      </c>
      <c r="AB93" s="14">
        <v>310</v>
      </c>
      <c r="AG93" s="14">
        <v>380</v>
      </c>
      <c r="AH93" s="14">
        <v>380</v>
      </c>
      <c r="AM93" s="14">
        <v>381</v>
      </c>
      <c r="AN93" s="14">
        <v>381</v>
      </c>
      <c r="AS93" s="14">
        <v>329</v>
      </c>
      <c r="AT93" s="14">
        <v>329</v>
      </c>
      <c r="AU93" s="14" t="s">
        <v>1029</v>
      </c>
    </row>
    <row r="94" spans="1:47">
      <c r="A94" s="14" t="s">
        <v>1001</v>
      </c>
      <c r="B94" s="14" t="s">
        <v>1031</v>
      </c>
      <c r="C94" s="14" t="s">
        <v>975</v>
      </c>
      <c r="D94" s="14" t="s">
        <v>976</v>
      </c>
      <c r="F94" s="14" t="s">
        <v>1032</v>
      </c>
      <c r="I94" s="14" t="s">
        <v>1033</v>
      </c>
      <c r="K94" s="14" t="s">
        <v>1034</v>
      </c>
      <c r="L94" s="14" t="s">
        <v>376</v>
      </c>
      <c r="M94" s="14" t="s">
        <v>1035</v>
      </c>
      <c r="N94" s="14">
        <v>1</v>
      </c>
      <c r="O94" s="14" t="s">
        <v>526</v>
      </c>
      <c r="P94" s="14">
        <v>1</v>
      </c>
      <c r="Q94" s="14" t="s">
        <v>583</v>
      </c>
      <c r="R94" s="14" t="s">
        <v>368</v>
      </c>
      <c r="S94" s="14" t="s">
        <v>584</v>
      </c>
      <c r="T94" s="14" t="s">
        <v>585</v>
      </c>
      <c r="U94" s="14" t="s">
        <v>586</v>
      </c>
      <c r="V94" s="14" t="s">
        <v>151</v>
      </c>
      <c r="AA94" s="14">
        <v>361</v>
      </c>
      <c r="AB94" s="14">
        <v>361</v>
      </c>
      <c r="AG94" s="14">
        <v>162</v>
      </c>
      <c r="AH94" s="14">
        <v>162</v>
      </c>
      <c r="AM94" s="14">
        <v>232</v>
      </c>
      <c r="AN94" s="14">
        <v>232</v>
      </c>
      <c r="AS94" s="14">
        <v>222</v>
      </c>
      <c r="AT94" s="14">
        <v>222</v>
      </c>
      <c r="AU94" s="14" t="s">
        <v>1034</v>
      </c>
    </row>
    <row r="95" spans="1:47">
      <c r="A95" s="14" t="s">
        <v>1001</v>
      </c>
      <c r="B95" s="14" t="s">
        <v>1036</v>
      </c>
      <c r="C95" s="14" t="s">
        <v>975</v>
      </c>
      <c r="D95" s="14" t="s">
        <v>976</v>
      </c>
      <c r="F95" s="14" t="s">
        <v>1037</v>
      </c>
      <c r="I95" s="14" t="s">
        <v>1038</v>
      </c>
      <c r="K95" s="14" t="s">
        <v>1039</v>
      </c>
      <c r="L95" s="14" t="s">
        <v>376</v>
      </c>
      <c r="M95" s="14" t="s">
        <v>1040</v>
      </c>
      <c r="N95" s="14">
        <v>1</v>
      </c>
      <c r="O95" s="14" t="s">
        <v>526</v>
      </c>
      <c r="P95" s="14">
        <v>1</v>
      </c>
      <c r="Q95" s="14" t="s">
        <v>583</v>
      </c>
      <c r="R95" s="14" t="s">
        <v>368</v>
      </c>
      <c r="S95" s="14" t="s">
        <v>584</v>
      </c>
      <c r="T95" s="14" t="s">
        <v>585</v>
      </c>
      <c r="U95" s="14" t="s">
        <v>586</v>
      </c>
      <c r="V95" s="14" t="s">
        <v>151</v>
      </c>
      <c r="AA95" s="14">
        <v>785</v>
      </c>
      <c r="AB95" s="14">
        <v>785</v>
      </c>
      <c r="AG95" s="14">
        <v>840</v>
      </c>
      <c r="AH95" s="14">
        <v>840</v>
      </c>
      <c r="AM95" s="14">
        <v>673</v>
      </c>
      <c r="AN95" s="14">
        <v>673</v>
      </c>
      <c r="AS95" s="14">
        <v>453</v>
      </c>
      <c r="AT95" s="14">
        <v>453</v>
      </c>
      <c r="AU95" s="14" t="s">
        <v>1039</v>
      </c>
    </row>
    <row r="96" spans="1:47">
      <c r="A96" s="14" t="s">
        <v>518</v>
      </c>
      <c r="B96" s="14" t="s">
        <v>1041</v>
      </c>
      <c r="C96" s="14" t="s">
        <v>520</v>
      </c>
      <c r="D96" s="14" t="s">
        <v>521</v>
      </c>
      <c r="F96" s="14" t="s">
        <v>1042</v>
      </c>
      <c r="I96" s="14" t="s">
        <v>1043</v>
      </c>
      <c r="K96" s="14" t="s">
        <v>1044</v>
      </c>
      <c r="L96" s="14" t="s">
        <v>366</v>
      </c>
      <c r="M96" s="14" t="s">
        <v>1045</v>
      </c>
      <c r="N96" s="14">
        <v>1</v>
      </c>
      <c r="O96" s="14" t="s">
        <v>526</v>
      </c>
      <c r="P96" s="14">
        <v>1</v>
      </c>
      <c r="Q96" s="14">
        <v>0.9</v>
      </c>
      <c r="R96" s="14" t="s">
        <v>368</v>
      </c>
      <c r="S96" s="14" t="s">
        <v>527</v>
      </c>
      <c r="T96" s="14" t="s">
        <v>528</v>
      </c>
      <c r="U96" s="14" t="s">
        <v>529</v>
      </c>
      <c r="V96" s="14" t="s">
        <v>370</v>
      </c>
      <c r="AA96" s="14">
        <v>221</v>
      </c>
      <c r="AB96" s="14">
        <v>218</v>
      </c>
      <c r="AG96" s="14">
        <v>253</v>
      </c>
      <c r="AH96" s="14">
        <v>247</v>
      </c>
      <c r="AM96" s="14">
        <v>219</v>
      </c>
      <c r="AN96" s="14">
        <v>247</v>
      </c>
      <c r="AS96" s="14">
        <v>212</v>
      </c>
      <c r="AT96" s="14">
        <v>186</v>
      </c>
      <c r="AU96" s="14" t="s">
        <v>1044</v>
      </c>
    </row>
    <row r="97" spans="1:47">
      <c r="A97" s="14" t="s">
        <v>518</v>
      </c>
      <c r="B97" s="14" t="s">
        <v>1046</v>
      </c>
      <c r="C97" s="14" t="s">
        <v>520</v>
      </c>
      <c r="D97" s="14" t="s">
        <v>521</v>
      </c>
      <c r="F97" s="14" t="s">
        <v>1047</v>
      </c>
      <c r="I97" s="14" t="s">
        <v>1048</v>
      </c>
      <c r="J97" s="14" t="s">
        <v>1049</v>
      </c>
      <c r="K97" s="14" t="s">
        <v>1050</v>
      </c>
      <c r="L97" s="14" t="s">
        <v>374</v>
      </c>
      <c r="M97" s="14" t="s">
        <v>1051</v>
      </c>
      <c r="N97" s="14">
        <v>2</v>
      </c>
      <c r="O97" s="14" t="s">
        <v>367</v>
      </c>
      <c r="P97" s="14">
        <v>0.25</v>
      </c>
      <c r="Q97" s="14">
        <v>0.9</v>
      </c>
      <c r="R97" s="14" t="s">
        <v>378</v>
      </c>
      <c r="S97" s="14" t="s">
        <v>527</v>
      </c>
      <c r="T97" s="14" t="s">
        <v>528</v>
      </c>
      <c r="U97" s="14" t="s">
        <v>529</v>
      </c>
      <c r="V97" s="14" t="s">
        <v>370</v>
      </c>
      <c r="AC97" s="14">
        <v>65</v>
      </c>
      <c r="AD97" s="14">
        <v>65</v>
      </c>
      <c r="AK97" s="14">
        <v>71</v>
      </c>
      <c r="AL97" s="14">
        <v>71</v>
      </c>
      <c r="AS97" s="14">
        <v>64</v>
      </c>
      <c r="AT97" s="14">
        <v>69</v>
      </c>
      <c r="AU97" s="14" t="s">
        <v>1050</v>
      </c>
    </row>
    <row r="98" spans="1:47">
      <c r="A98" s="14" t="s">
        <v>518</v>
      </c>
      <c r="B98" s="14" t="s">
        <v>1052</v>
      </c>
      <c r="C98" s="14" t="s">
        <v>520</v>
      </c>
      <c r="D98" s="14" t="s">
        <v>521</v>
      </c>
      <c r="F98" s="14" t="s">
        <v>1053</v>
      </c>
      <c r="I98" s="14" t="s">
        <v>1054</v>
      </c>
      <c r="J98" s="14" t="s">
        <v>1055</v>
      </c>
      <c r="K98" s="14" t="s">
        <v>1056</v>
      </c>
      <c r="L98" s="14" t="s">
        <v>376</v>
      </c>
      <c r="M98" s="14" t="s">
        <v>1057</v>
      </c>
      <c r="N98" s="14">
        <v>2</v>
      </c>
      <c r="O98" s="14" t="s">
        <v>367</v>
      </c>
      <c r="P98" s="14">
        <v>1</v>
      </c>
      <c r="Q98" s="14">
        <v>0.9</v>
      </c>
      <c r="R98" s="14" t="s">
        <v>368</v>
      </c>
      <c r="S98" s="14" t="s">
        <v>527</v>
      </c>
      <c r="T98" s="14" t="s">
        <v>528</v>
      </c>
      <c r="U98" s="14" t="s">
        <v>529</v>
      </c>
      <c r="V98" s="14" t="s">
        <v>370</v>
      </c>
      <c r="AA98" s="14">
        <v>14</v>
      </c>
      <c r="AB98" s="14">
        <v>14</v>
      </c>
      <c r="AG98" s="14">
        <v>18</v>
      </c>
      <c r="AH98" s="14">
        <v>18</v>
      </c>
      <c r="AM98" s="14">
        <v>5</v>
      </c>
      <c r="AN98" s="14">
        <v>5</v>
      </c>
      <c r="AS98" s="14">
        <v>32</v>
      </c>
      <c r="AT98" s="14">
        <v>32</v>
      </c>
      <c r="AU98" s="14" t="s">
        <v>1056</v>
      </c>
    </row>
    <row r="99" spans="1:47">
      <c r="A99" s="14" t="s">
        <v>546</v>
      </c>
      <c r="B99" s="14" t="s">
        <v>1058</v>
      </c>
      <c r="C99" s="14" t="s">
        <v>548</v>
      </c>
      <c r="D99" s="14" t="s">
        <v>549</v>
      </c>
      <c r="E99" s="14" t="s">
        <v>550</v>
      </c>
      <c r="F99" s="14" t="s">
        <v>1059</v>
      </c>
      <c r="I99" s="14" t="s">
        <v>1060</v>
      </c>
      <c r="J99" s="14" t="s">
        <v>1061</v>
      </c>
      <c r="K99" s="14" t="s">
        <v>1062</v>
      </c>
      <c r="L99" s="14" t="s">
        <v>376</v>
      </c>
      <c r="M99" s="14" t="s">
        <v>1063</v>
      </c>
      <c r="N99" s="14">
        <v>1</v>
      </c>
      <c r="O99" s="14" t="s">
        <v>367</v>
      </c>
      <c r="P99" s="14">
        <v>1</v>
      </c>
      <c r="Q99" s="14">
        <v>0.9</v>
      </c>
      <c r="R99" s="14" t="s">
        <v>368</v>
      </c>
      <c r="S99" s="14" t="s">
        <v>527</v>
      </c>
      <c r="T99" s="14" t="s">
        <v>528</v>
      </c>
      <c r="U99" s="14" t="s">
        <v>529</v>
      </c>
      <c r="V99" s="14" t="s">
        <v>205</v>
      </c>
      <c r="AA99" s="14">
        <v>8</v>
      </c>
      <c r="AB99" s="14">
        <v>8</v>
      </c>
      <c r="AG99" s="14">
        <v>8</v>
      </c>
      <c r="AH99" s="14">
        <v>8</v>
      </c>
      <c r="AM99" s="14">
        <v>248</v>
      </c>
      <c r="AN99" s="14">
        <v>248</v>
      </c>
      <c r="AS99" s="14">
        <v>76</v>
      </c>
      <c r="AT99" s="14">
        <v>76</v>
      </c>
      <c r="AU99" s="14" t="s">
        <v>1062</v>
      </c>
    </row>
    <row r="100" spans="1:47">
      <c r="A100" s="14" t="s">
        <v>1064</v>
      </c>
      <c r="B100" s="14" t="s">
        <v>1065</v>
      </c>
      <c r="C100" s="14" t="s">
        <v>1066</v>
      </c>
      <c r="D100" s="14" t="s">
        <v>1067</v>
      </c>
      <c r="F100" s="14" t="s">
        <v>1068</v>
      </c>
      <c r="I100" s="14" t="s">
        <v>1069</v>
      </c>
      <c r="K100" s="14" t="s">
        <v>1070</v>
      </c>
      <c r="L100" s="14" t="s">
        <v>366</v>
      </c>
      <c r="M100" s="14" t="s">
        <v>1071</v>
      </c>
      <c r="N100" s="14">
        <v>2</v>
      </c>
      <c r="O100" s="14" t="s">
        <v>526</v>
      </c>
      <c r="P100" s="14">
        <v>1</v>
      </c>
      <c r="Q100" s="14">
        <v>0.9</v>
      </c>
      <c r="R100" s="14" t="s">
        <v>378</v>
      </c>
      <c r="S100" s="14" t="s">
        <v>527</v>
      </c>
      <c r="T100" s="14" t="s">
        <v>528</v>
      </c>
      <c r="U100" s="14" t="s">
        <v>529</v>
      </c>
      <c r="V100" s="14" t="s">
        <v>307</v>
      </c>
      <c r="W100" s="14">
        <v>1</v>
      </c>
      <c r="X100" s="14">
        <v>1</v>
      </c>
      <c r="AA100" s="14">
        <v>1</v>
      </c>
      <c r="AB100" s="14">
        <v>1</v>
      </c>
      <c r="AS100" s="14">
        <v>1</v>
      </c>
      <c r="AT100" s="14">
        <v>1</v>
      </c>
      <c r="AU100" s="14" t="s">
        <v>1070</v>
      </c>
    </row>
    <row r="101" spans="1:47">
      <c r="A101" s="14" t="s">
        <v>1064</v>
      </c>
      <c r="B101" s="14" t="s">
        <v>1072</v>
      </c>
      <c r="C101" s="14" t="s">
        <v>1066</v>
      </c>
      <c r="D101" s="14" t="s">
        <v>1067</v>
      </c>
      <c r="F101" s="14" t="s">
        <v>1073</v>
      </c>
      <c r="I101" s="14" t="s">
        <v>1074</v>
      </c>
      <c r="K101" s="14" t="s">
        <v>1075</v>
      </c>
      <c r="L101" s="14" t="s">
        <v>376</v>
      </c>
      <c r="M101" s="14" t="s">
        <v>1076</v>
      </c>
      <c r="N101" s="14">
        <v>1</v>
      </c>
      <c r="O101" s="14" t="s">
        <v>526</v>
      </c>
      <c r="P101" s="14">
        <v>1</v>
      </c>
      <c r="Q101" s="14">
        <v>0.9</v>
      </c>
      <c r="R101" s="14" t="s">
        <v>368</v>
      </c>
      <c r="S101" s="14" t="s">
        <v>527</v>
      </c>
      <c r="T101" s="14" t="s">
        <v>528</v>
      </c>
      <c r="U101" s="14" t="s">
        <v>529</v>
      </c>
      <c r="V101" s="14" t="s">
        <v>307</v>
      </c>
      <c r="Y101" s="14">
        <v>10</v>
      </c>
      <c r="Z101" s="14">
        <v>10</v>
      </c>
      <c r="AC101" s="14">
        <v>10</v>
      </c>
      <c r="AD101" s="14">
        <v>10</v>
      </c>
      <c r="AI101" s="14">
        <v>10</v>
      </c>
      <c r="AJ101" s="14">
        <v>10</v>
      </c>
      <c r="AO101" s="14">
        <v>10</v>
      </c>
      <c r="AP101" s="14">
        <v>10</v>
      </c>
      <c r="AU101" s="14" t="s">
        <v>1075</v>
      </c>
    </row>
    <row r="102" spans="1:47">
      <c r="A102" s="14" t="s">
        <v>1064</v>
      </c>
      <c r="B102" s="14" t="s">
        <v>1077</v>
      </c>
      <c r="C102" s="14" t="s">
        <v>1066</v>
      </c>
      <c r="D102" s="14" t="s">
        <v>1067</v>
      </c>
      <c r="F102" s="14" t="s">
        <v>1078</v>
      </c>
      <c r="I102" s="14" t="s">
        <v>1079</v>
      </c>
      <c r="K102" s="14" t="s">
        <v>1080</v>
      </c>
      <c r="L102" s="14" t="s">
        <v>376</v>
      </c>
      <c r="M102" s="14" t="s">
        <v>1081</v>
      </c>
      <c r="N102" s="14">
        <v>2</v>
      </c>
      <c r="O102" s="14" t="s">
        <v>526</v>
      </c>
      <c r="P102" s="14">
        <v>1</v>
      </c>
      <c r="Q102" s="14">
        <v>0.9</v>
      </c>
      <c r="R102" s="14" t="s">
        <v>368</v>
      </c>
      <c r="S102" s="14" t="s">
        <v>527</v>
      </c>
      <c r="T102" s="14" t="s">
        <v>528</v>
      </c>
      <c r="U102" s="14" t="s">
        <v>529</v>
      </c>
      <c r="V102" s="14" t="s">
        <v>307</v>
      </c>
      <c r="AA102" s="14">
        <v>4</v>
      </c>
      <c r="AB102" s="14">
        <v>4</v>
      </c>
      <c r="AG102" s="14">
        <v>4</v>
      </c>
      <c r="AH102" s="14">
        <v>4</v>
      </c>
      <c r="AM102" s="14">
        <v>5</v>
      </c>
      <c r="AN102" s="14">
        <v>5</v>
      </c>
      <c r="AS102" s="14">
        <v>5</v>
      </c>
      <c r="AT102" s="14">
        <v>5</v>
      </c>
      <c r="AU102" s="14" t="s">
        <v>1080</v>
      </c>
    </row>
    <row r="103" spans="1:47">
      <c r="A103" s="14" t="s">
        <v>1064</v>
      </c>
      <c r="B103" s="14" t="s">
        <v>1082</v>
      </c>
      <c r="C103" s="14" t="s">
        <v>1066</v>
      </c>
      <c r="D103" s="14" t="s">
        <v>1067</v>
      </c>
      <c r="F103" s="14" t="s">
        <v>1083</v>
      </c>
      <c r="I103" s="14" t="s">
        <v>1084</v>
      </c>
      <c r="K103" s="14" t="s">
        <v>1085</v>
      </c>
      <c r="L103" s="14" t="s">
        <v>376</v>
      </c>
      <c r="M103" s="14" t="s">
        <v>1086</v>
      </c>
      <c r="N103" s="14">
        <v>1</v>
      </c>
      <c r="O103" s="14" t="s">
        <v>526</v>
      </c>
      <c r="P103" s="14">
        <v>1</v>
      </c>
      <c r="Q103" s="14">
        <v>0.9</v>
      </c>
      <c r="R103" s="14" t="s">
        <v>368</v>
      </c>
      <c r="S103" s="14" t="s">
        <v>527</v>
      </c>
      <c r="T103" s="14" t="s">
        <v>528</v>
      </c>
      <c r="U103" s="14" t="s">
        <v>529</v>
      </c>
      <c r="V103" s="14" t="s">
        <v>307</v>
      </c>
      <c r="AA103" s="14">
        <v>2</v>
      </c>
      <c r="AB103" s="14">
        <v>2</v>
      </c>
      <c r="AG103" s="14">
        <v>1</v>
      </c>
      <c r="AH103" s="14">
        <v>1</v>
      </c>
      <c r="AM103" s="14">
        <v>2</v>
      </c>
      <c r="AN103" s="14">
        <v>2</v>
      </c>
      <c r="AS103" s="14">
        <v>5</v>
      </c>
      <c r="AT103" s="14">
        <v>5</v>
      </c>
      <c r="AU103" s="14" t="s">
        <v>1085</v>
      </c>
    </row>
    <row r="104" spans="1:47">
      <c r="A104" s="14" t="s">
        <v>1064</v>
      </c>
      <c r="B104" s="14" t="s">
        <v>1087</v>
      </c>
      <c r="C104" s="14" t="s">
        <v>1066</v>
      </c>
      <c r="D104" s="14" t="s">
        <v>1067</v>
      </c>
      <c r="F104" s="14" t="s">
        <v>1088</v>
      </c>
      <c r="I104" s="14" t="s">
        <v>1089</v>
      </c>
      <c r="K104" s="14" t="s">
        <v>1090</v>
      </c>
      <c r="L104" s="14" t="s">
        <v>376</v>
      </c>
      <c r="M104" s="14" t="s">
        <v>1091</v>
      </c>
      <c r="N104" s="14">
        <v>1</v>
      </c>
      <c r="O104" s="14" t="s">
        <v>526</v>
      </c>
      <c r="P104" s="14">
        <v>1</v>
      </c>
      <c r="Q104" s="14">
        <v>0.9</v>
      </c>
      <c r="R104" s="14" t="s">
        <v>385</v>
      </c>
      <c r="S104" s="14" t="s">
        <v>527</v>
      </c>
      <c r="T104" s="14" t="s">
        <v>528</v>
      </c>
      <c r="U104" s="14" t="s">
        <v>529</v>
      </c>
      <c r="V104" s="14" t="s">
        <v>307</v>
      </c>
      <c r="AG104" s="14">
        <v>10</v>
      </c>
      <c r="AH104" s="14">
        <v>10</v>
      </c>
      <c r="AS104" s="14">
        <v>10</v>
      </c>
      <c r="AT104" s="14">
        <v>10</v>
      </c>
      <c r="AU104" s="14" t="s">
        <v>1090</v>
      </c>
    </row>
    <row r="105" spans="1:47">
      <c r="A105" s="14" t="s">
        <v>1092</v>
      </c>
      <c r="B105" s="14" t="s">
        <v>1093</v>
      </c>
      <c r="C105" s="14" t="s">
        <v>1094</v>
      </c>
      <c r="D105" s="14" t="s">
        <v>1095</v>
      </c>
      <c r="F105" s="14" t="s">
        <v>1096</v>
      </c>
      <c r="I105" s="14" t="s">
        <v>1097</v>
      </c>
      <c r="K105" s="14" t="s">
        <v>1098</v>
      </c>
      <c r="L105" s="14" t="s">
        <v>376</v>
      </c>
      <c r="M105" s="14" t="s">
        <v>1099</v>
      </c>
      <c r="N105" s="14">
        <v>2</v>
      </c>
      <c r="O105" s="14" t="s">
        <v>526</v>
      </c>
      <c r="P105" s="14">
        <v>1</v>
      </c>
      <c r="Q105" s="14">
        <v>0.9</v>
      </c>
      <c r="R105" s="14" t="s">
        <v>368</v>
      </c>
      <c r="S105" s="14" t="s">
        <v>527</v>
      </c>
      <c r="T105" s="14" t="s">
        <v>528</v>
      </c>
      <c r="U105" s="14" t="s">
        <v>529</v>
      </c>
      <c r="V105" s="14" t="s">
        <v>307</v>
      </c>
      <c r="AA105" s="14">
        <v>2</v>
      </c>
      <c r="AB105" s="14">
        <v>2</v>
      </c>
      <c r="AG105" s="14">
        <v>7</v>
      </c>
      <c r="AH105" s="14">
        <v>7</v>
      </c>
      <c r="AM105" s="14">
        <v>4</v>
      </c>
      <c r="AN105" s="14">
        <v>4</v>
      </c>
      <c r="AS105" s="14">
        <v>13</v>
      </c>
      <c r="AT105" s="14">
        <v>13</v>
      </c>
      <c r="AU105" s="14" t="s">
        <v>1098</v>
      </c>
    </row>
    <row r="106" spans="1:47">
      <c r="A106" s="14" t="s">
        <v>1092</v>
      </c>
      <c r="B106" s="14" t="s">
        <v>1100</v>
      </c>
      <c r="C106" s="14" t="s">
        <v>1094</v>
      </c>
      <c r="D106" s="14" t="s">
        <v>1095</v>
      </c>
      <c r="F106" s="14" t="s">
        <v>1101</v>
      </c>
      <c r="I106" s="14" t="s">
        <v>1102</v>
      </c>
      <c r="K106" s="14" t="s">
        <v>1103</v>
      </c>
      <c r="L106" s="14" t="s">
        <v>376</v>
      </c>
      <c r="M106" s="14" t="s">
        <v>1104</v>
      </c>
      <c r="N106" s="14">
        <v>2</v>
      </c>
      <c r="O106" s="14" t="s">
        <v>526</v>
      </c>
      <c r="P106" s="14">
        <v>1</v>
      </c>
      <c r="Q106" s="14">
        <v>0.9</v>
      </c>
      <c r="R106" s="14" t="s">
        <v>368</v>
      </c>
      <c r="S106" s="14" t="s">
        <v>527</v>
      </c>
      <c r="T106" s="14" t="s">
        <v>528</v>
      </c>
      <c r="U106" s="14" t="s">
        <v>529</v>
      </c>
      <c r="V106" s="14" t="s">
        <v>307</v>
      </c>
      <c r="AA106" s="14">
        <v>2</v>
      </c>
      <c r="AB106" s="14">
        <v>2</v>
      </c>
      <c r="AG106" s="14">
        <v>8</v>
      </c>
      <c r="AH106" s="14">
        <v>8</v>
      </c>
      <c r="AM106" s="14">
        <v>6</v>
      </c>
      <c r="AN106" s="14">
        <v>6</v>
      </c>
      <c r="AS106" s="14">
        <v>4</v>
      </c>
      <c r="AT106" s="14">
        <v>4</v>
      </c>
      <c r="AU106" s="14" t="s">
        <v>1103</v>
      </c>
    </row>
    <row r="107" spans="1:47">
      <c r="A107" s="14" t="s">
        <v>1092</v>
      </c>
      <c r="B107" s="14" t="s">
        <v>1105</v>
      </c>
      <c r="C107" s="14" t="s">
        <v>1094</v>
      </c>
      <c r="D107" s="14" t="s">
        <v>1095</v>
      </c>
      <c r="F107" s="14" t="s">
        <v>1106</v>
      </c>
      <c r="I107" s="14" t="s">
        <v>1107</v>
      </c>
      <c r="K107" s="14" t="s">
        <v>1108</v>
      </c>
      <c r="L107" s="14" t="s">
        <v>376</v>
      </c>
      <c r="M107" s="14" t="s">
        <v>1109</v>
      </c>
      <c r="N107" s="14">
        <v>1</v>
      </c>
      <c r="O107" s="14" t="s">
        <v>526</v>
      </c>
      <c r="P107" s="14">
        <v>1</v>
      </c>
      <c r="Q107" s="14">
        <v>0.9</v>
      </c>
      <c r="R107" s="14" t="s">
        <v>368</v>
      </c>
      <c r="S107" s="14" t="s">
        <v>527</v>
      </c>
      <c r="T107" s="14" t="s">
        <v>528</v>
      </c>
      <c r="U107" s="14" t="s">
        <v>529</v>
      </c>
      <c r="V107" s="14" t="s">
        <v>307</v>
      </c>
      <c r="AA107" s="14">
        <v>13</v>
      </c>
      <c r="AB107" s="14">
        <v>13</v>
      </c>
      <c r="AG107" s="14">
        <v>29</v>
      </c>
      <c r="AH107" s="14">
        <v>29</v>
      </c>
      <c r="AM107" s="14">
        <v>16</v>
      </c>
      <c r="AN107" s="14">
        <v>16</v>
      </c>
      <c r="AS107" s="14">
        <v>23</v>
      </c>
      <c r="AT107" s="14">
        <v>23</v>
      </c>
      <c r="AU107" s="14" t="s">
        <v>1108</v>
      </c>
    </row>
    <row r="108" spans="1:47">
      <c r="A108" s="14" t="s">
        <v>1092</v>
      </c>
      <c r="B108" s="14" t="s">
        <v>1110</v>
      </c>
      <c r="C108" s="14" t="s">
        <v>1094</v>
      </c>
      <c r="D108" s="14" t="s">
        <v>1095</v>
      </c>
      <c r="F108" s="14" t="s">
        <v>1111</v>
      </c>
      <c r="I108" s="14" t="s">
        <v>1112</v>
      </c>
      <c r="K108" s="14" t="s">
        <v>1113</v>
      </c>
      <c r="L108" s="14" t="s">
        <v>376</v>
      </c>
      <c r="M108" s="14" t="s">
        <v>1114</v>
      </c>
      <c r="N108" s="14">
        <v>2</v>
      </c>
      <c r="O108" s="14" t="s">
        <v>526</v>
      </c>
      <c r="P108" s="14">
        <v>1</v>
      </c>
      <c r="Q108" s="14">
        <v>0.9</v>
      </c>
      <c r="R108" s="14" t="s">
        <v>368</v>
      </c>
      <c r="S108" s="14" t="s">
        <v>527</v>
      </c>
      <c r="T108" s="14" t="s">
        <v>528</v>
      </c>
      <c r="U108" s="14" t="s">
        <v>529</v>
      </c>
      <c r="V108" s="14" t="s">
        <v>307</v>
      </c>
      <c r="AA108" s="14">
        <v>8</v>
      </c>
      <c r="AB108" s="14">
        <v>8</v>
      </c>
      <c r="AG108" s="14">
        <v>14</v>
      </c>
      <c r="AH108" s="14">
        <v>14</v>
      </c>
      <c r="AM108" s="14">
        <v>8</v>
      </c>
      <c r="AN108" s="14">
        <v>8</v>
      </c>
      <c r="AS108" s="14">
        <v>18</v>
      </c>
      <c r="AT108" s="14">
        <v>18</v>
      </c>
      <c r="AU108" s="14" t="s">
        <v>1113</v>
      </c>
    </row>
    <row r="109" spans="1:47">
      <c r="A109" s="14" t="s">
        <v>1092</v>
      </c>
      <c r="B109" s="14" t="s">
        <v>1115</v>
      </c>
      <c r="C109" s="14" t="s">
        <v>1094</v>
      </c>
      <c r="D109" s="14" t="s">
        <v>1095</v>
      </c>
      <c r="F109" s="14" t="s">
        <v>1116</v>
      </c>
      <c r="I109" s="14" t="s">
        <v>1117</v>
      </c>
      <c r="K109" s="14" t="s">
        <v>1118</v>
      </c>
      <c r="L109" s="14" t="s">
        <v>376</v>
      </c>
      <c r="M109" s="14" t="s">
        <v>1119</v>
      </c>
      <c r="N109" s="14">
        <v>2</v>
      </c>
      <c r="O109" s="14" t="s">
        <v>526</v>
      </c>
      <c r="P109" s="14">
        <v>1</v>
      </c>
      <c r="Q109" s="14">
        <v>0.9</v>
      </c>
      <c r="R109" s="14" t="s">
        <v>368</v>
      </c>
      <c r="S109" s="14" t="s">
        <v>527</v>
      </c>
      <c r="T109" s="14" t="s">
        <v>528</v>
      </c>
      <c r="U109" s="14" t="s">
        <v>529</v>
      </c>
      <c r="V109" s="14" t="s">
        <v>307</v>
      </c>
      <c r="AA109" s="14">
        <v>7</v>
      </c>
      <c r="AB109" s="14">
        <v>7</v>
      </c>
      <c r="AG109" s="14">
        <v>5</v>
      </c>
      <c r="AH109" s="14">
        <v>5</v>
      </c>
      <c r="AM109" s="14">
        <v>8</v>
      </c>
      <c r="AN109" s="14">
        <v>8</v>
      </c>
      <c r="AS109" s="14">
        <v>20</v>
      </c>
      <c r="AT109" s="14">
        <v>20</v>
      </c>
      <c r="AU109" s="14" t="s">
        <v>1118</v>
      </c>
    </row>
    <row r="110" spans="1:47">
      <c r="A110" s="14" t="s">
        <v>1092</v>
      </c>
      <c r="B110" s="14" t="s">
        <v>1120</v>
      </c>
      <c r="C110" s="14" t="s">
        <v>1094</v>
      </c>
      <c r="D110" s="14" t="s">
        <v>1095</v>
      </c>
      <c r="F110" s="14" t="s">
        <v>1121</v>
      </c>
      <c r="I110" s="14" t="s">
        <v>1122</v>
      </c>
      <c r="K110" s="14" t="s">
        <v>1123</v>
      </c>
      <c r="L110" s="14" t="s">
        <v>376</v>
      </c>
      <c r="M110" s="14" t="s">
        <v>1124</v>
      </c>
      <c r="N110" s="14">
        <v>2</v>
      </c>
      <c r="O110" s="14" t="s">
        <v>526</v>
      </c>
      <c r="P110" s="14">
        <v>1</v>
      </c>
      <c r="Q110" s="14">
        <v>0.9</v>
      </c>
      <c r="R110" s="14" t="s">
        <v>368</v>
      </c>
      <c r="S110" s="14" t="s">
        <v>527</v>
      </c>
      <c r="T110" s="14" t="s">
        <v>528</v>
      </c>
      <c r="U110" s="14" t="s">
        <v>529</v>
      </c>
      <c r="V110" s="14" t="s">
        <v>307</v>
      </c>
      <c r="AA110" s="14">
        <v>2</v>
      </c>
      <c r="AB110" s="14">
        <v>2</v>
      </c>
      <c r="AG110" s="14">
        <v>4</v>
      </c>
      <c r="AH110" s="14">
        <v>4</v>
      </c>
      <c r="AM110" s="14">
        <v>3</v>
      </c>
      <c r="AN110" s="14">
        <v>3</v>
      </c>
      <c r="AS110" s="14">
        <v>4</v>
      </c>
      <c r="AT110" s="14">
        <v>4</v>
      </c>
      <c r="AU110" s="14" t="s">
        <v>1123</v>
      </c>
    </row>
    <row r="111" spans="1:47">
      <c r="A111" s="14" t="s">
        <v>1092</v>
      </c>
      <c r="B111" s="14" t="s">
        <v>1125</v>
      </c>
      <c r="C111" s="14" t="s">
        <v>1094</v>
      </c>
      <c r="D111" s="14" t="s">
        <v>1095</v>
      </c>
      <c r="F111" s="14" t="s">
        <v>1126</v>
      </c>
      <c r="I111" s="14" t="s">
        <v>1127</v>
      </c>
      <c r="K111" s="14" t="s">
        <v>1128</v>
      </c>
      <c r="L111" s="14" t="s">
        <v>376</v>
      </c>
      <c r="M111" s="14" t="s">
        <v>1129</v>
      </c>
      <c r="N111" s="14">
        <v>1</v>
      </c>
      <c r="O111" s="14" t="s">
        <v>526</v>
      </c>
      <c r="P111" s="14">
        <v>1</v>
      </c>
      <c r="Q111" s="14">
        <v>0.9</v>
      </c>
      <c r="R111" s="14" t="s">
        <v>378</v>
      </c>
      <c r="S111" s="14" t="s">
        <v>527</v>
      </c>
      <c r="T111" s="14" t="s">
        <v>528</v>
      </c>
      <c r="U111" s="14" t="s">
        <v>529</v>
      </c>
      <c r="V111" s="14" t="s">
        <v>307</v>
      </c>
      <c r="AG111" s="14">
        <v>6</v>
      </c>
      <c r="AH111" s="14">
        <v>6</v>
      </c>
      <c r="AM111" s="14">
        <v>3</v>
      </c>
      <c r="AN111" s="14">
        <v>3</v>
      </c>
      <c r="AS111" s="14">
        <v>8</v>
      </c>
      <c r="AT111" s="14">
        <v>8</v>
      </c>
      <c r="AU111" s="14" t="s">
        <v>1128</v>
      </c>
    </row>
    <row r="112" spans="1:47">
      <c r="A112" s="14" t="s">
        <v>1130</v>
      </c>
      <c r="B112" s="14" t="s">
        <v>1131</v>
      </c>
      <c r="C112" s="14" t="s">
        <v>1132</v>
      </c>
      <c r="D112" s="14" t="s">
        <v>1133</v>
      </c>
      <c r="F112" s="14" t="s">
        <v>1134</v>
      </c>
      <c r="I112" s="14" t="s">
        <v>1135</v>
      </c>
      <c r="K112" s="14" t="s">
        <v>1136</v>
      </c>
      <c r="L112" s="14" t="s">
        <v>376</v>
      </c>
      <c r="M112" s="14" t="s">
        <v>1137</v>
      </c>
      <c r="N112" s="14">
        <v>2</v>
      </c>
      <c r="O112" s="14" t="s">
        <v>526</v>
      </c>
      <c r="P112" s="14">
        <v>1</v>
      </c>
      <c r="Q112" s="14">
        <v>0.9</v>
      </c>
      <c r="R112" s="14" t="s">
        <v>379</v>
      </c>
      <c r="S112" s="14" t="s">
        <v>527</v>
      </c>
      <c r="T112" s="14" t="s">
        <v>528</v>
      </c>
      <c r="U112" s="14" t="s">
        <v>529</v>
      </c>
      <c r="V112" s="14" t="s">
        <v>307</v>
      </c>
      <c r="Y112" s="14">
        <v>1</v>
      </c>
      <c r="Z112" s="14">
        <v>1</v>
      </c>
      <c r="AA112" s="14">
        <v>1</v>
      </c>
      <c r="AB112" s="14">
        <v>1</v>
      </c>
      <c r="AC112" s="14">
        <v>2</v>
      </c>
      <c r="AD112" s="14">
        <v>2</v>
      </c>
      <c r="AE112" s="14">
        <v>1</v>
      </c>
      <c r="AF112" s="14">
        <v>1</v>
      </c>
      <c r="AG112" s="14">
        <v>1</v>
      </c>
      <c r="AH112" s="14">
        <v>1</v>
      </c>
      <c r="AI112" s="14">
        <v>2</v>
      </c>
      <c r="AJ112" s="14">
        <v>2</v>
      </c>
      <c r="AK112" s="14">
        <v>1</v>
      </c>
      <c r="AL112" s="14">
        <v>1</v>
      </c>
      <c r="AM112" s="14">
        <v>1</v>
      </c>
      <c r="AN112" s="14">
        <v>1</v>
      </c>
      <c r="AO112" s="14">
        <v>1</v>
      </c>
      <c r="AP112" s="14">
        <v>2</v>
      </c>
      <c r="AQ112" s="14">
        <v>2</v>
      </c>
      <c r="AR112" s="14">
        <v>1</v>
      </c>
      <c r="AS112" s="14">
        <v>1</v>
      </c>
      <c r="AT112" s="14">
        <v>1</v>
      </c>
      <c r="AU112" s="14" t="s">
        <v>1136</v>
      </c>
    </row>
    <row r="113" spans="1:47">
      <c r="A113" s="14" t="s">
        <v>1130</v>
      </c>
      <c r="B113" s="14" t="s">
        <v>1138</v>
      </c>
      <c r="C113" s="14" t="s">
        <v>1132</v>
      </c>
      <c r="D113" s="14" t="s">
        <v>1133</v>
      </c>
      <c r="F113" s="14" t="s">
        <v>1139</v>
      </c>
      <c r="I113" s="14" t="s">
        <v>1140</v>
      </c>
      <c r="J113" s="14" t="s">
        <v>1141</v>
      </c>
      <c r="K113" s="14" t="s">
        <v>1142</v>
      </c>
      <c r="L113" s="14" t="s">
        <v>374</v>
      </c>
      <c r="M113" s="14" t="s">
        <v>1143</v>
      </c>
      <c r="N113" s="14">
        <v>1</v>
      </c>
      <c r="O113" s="14" t="s">
        <v>367</v>
      </c>
      <c r="P113" s="14">
        <v>0.99</v>
      </c>
      <c r="Q113" s="14">
        <v>0.9</v>
      </c>
      <c r="R113" s="14" t="s">
        <v>378</v>
      </c>
      <c r="S113" s="14" t="s">
        <v>527</v>
      </c>
      <c r="T113" s="14" t="s">
        <v>528</v>
      </c>
      <c r="U113" s="14" t="s">
        <v>529</v>
      </c>
      <c r="V113" s="14" t="s">
        <v>307</v>
      </c>
      <c r="AC113" s="14">
        <v>63</v>
      </c>
      <c r="AD113" s="14">
        <v>65</v>
      </c>
      <c r="AK113" s="14">
        <v>63</v>
      </c>
      <c r="AL113" s="14">
        <v>65</v>
      </c>
      <c r="AS113" s="14">
        <v>79</v>
      </c>
      <c r="AT113" s="14">
        <v>81</v>
      </c>
      <c r="AU113" s="14" t="s">
        <v>1142</v>
      </c>
    </row>
    <row r="114" spans="1:47">
      <c r="A114" s="14" t="s">
        <v>1130</v>
      </c>
      <c r="B114" s="14" t="s">
        <v>1144</v>
      </c>
      <c r="C114" s="14" t="s">
        <v>1132</v>
      </c>
      <c r="D114" s="14" t="s">
        <v>1133</v>
      </c>
      <c r="F114" s="14" t="s">
        <v>1145</v>
      </c>
      <c r="I114" s="14" t="s">
        <v>1146</v>
      </c>
      <c r="J114" s="14" t="s">
        <v>1147</v>
      </c>
      <c r="K114" s="14" t="s">
        <v>1148</v>
      </c>
      <c r="L114" s="14" t="s">
        <v>376</v>
      </c>
      <c r="M114" s="14" t="s">
        <v>1149</v>
      </c>
      <c r="N114" s="14">
        <v>1</v>
      </c>
      <c r="O114" s="14" t="s">
        <v>367</v>
      </c>
      <c r="P114" s="14">
        <v>0.92</v>
      </c>
      <c r="Q114" s="14" t="s">
        <v>583</v>
      </c>
      <c r="R114" s="14" t="s">
        <v>368</v>
      </c>
      <c r="S114" s="14" t="s">
        <v>584</v>
      </c>
      <c r="T114" s="14" t="s">
        <v>585</v>
      </c>
      <c r="U114" s="14" t="s">
        <v>586</v>
      </c>
      <c r="V114" s="14" t="s">
        <v>307</v>
      </c>
      <c r="AA114" s="14">
        <v>18897230474</v>
      </c>
      <c r="AB114" s="14">
        <v>39425689381</v>
      </c>
      <c r="AG114" s="14">
        <v>62990768248</v>
      </c>
      <c r="AH114" s="14">
        <v>48975395119</v>
      </c>
      <c r="AM114" s="14">
        <v>56061783741</v>
      </c>
      <c r="AN114" s="14">
        <v>62900768248</v>
      </c>
      <c r="AS114" s="14">
        <v>61579124112</v>
      </c>
      <c r="AT114" s="14">
        <v>62990768248</v>
      </c>
      <c r="AU114" s="14" t="s">
        <v>1148</v>
      </c>
    </row>
    <row r="115" spans="1:47">
      <c r="A115" s="14" t="s">
        <v>1150</v>
      </c>
      <c r="B115" s="14" t="s">
        <v>1151</v>
      </c>
      <c r="C115" s="14" t="s">
        <v>1152</v>
      </c>
      <c r="D115" s="14" t="s">
        <v>1153</v>
      </c>
      <c r="F115" s="14" t="s">
        <v>1154</v>
      </c>
      <c r="I115" s="14" t="s">
        <v>1155</v>
      </c>
      <c r="J115" s="14" t="s">
        <v>1156</v>
      </c>
      <c r="K115" s="14" t="s">
        <v>1157</v>
      </c>
      <c r="L115" s="14" t="s">
        <v>376</v>
      </c>
      <c r="M115" s="14" t="s">
        <v>1158</v>
      </c>
      <c r="N115" s="14">
        <v>1</v>
      </c>
      <c r="O115" s="14" t="s">
        <v>367</v>
      </c>
      <c r="P115" s="14">
        <v>1</v>
      </c>
      <c r="Q115" s="14">
        <v>0.9</v>
      </c>
      <c r="R115" s="14" t="s">
        <v>368</v>
      </c>
      <c r="S115" s="14" t="s">
        <v>527</v>
      </c>
      <c r="T115" s="14" t="s">
        <v>528</v>
      </c>
      <c r="U115" s="14" t="s">
        <v>529</v>
      </c>
      <c r="V115" s="14" t="s">
        <v>454</v>
      </c>
      <c r="AA115" s="14">
        <v>8321</v>
      </c>
      <c r="AB115" s="14">
        <v>8321</v>
      </c>
      <c r="AG115" s="14">
        <v>16807</v>
      </c>
      <c r="AH115" s="14">
        <v>16807</v>
      </c>
      <c r="AM115" s="14">
        <v>18186</v>
      </c>
      <c r="AN115" s="14">
        <v>18186</v>
      </c>
      <c r="AS115" s="14">
        <v>18827</v>
      </c>
      <c r="AT115" s="14">
        <v>18827</v>
      </c>
      <c r="AU115" s="14" t="s">
        <v>1157</v>
      </c>
    </row>
    <row r="116" spans="1:47">
      <c r="A116" s="14" t="s">
        <v>1150</v>
      </c>
      <c r="B116" s="14" t="s">
        <v>328</v>
      </c>
      <c r="C116" s="14" t="s">
        <v>1152</v>
      </c>
      <c r="D116" s="14" t="s">
        <v>1153</v>
      </c>
      <c r="F116" s="14" t="s">
        <v>1159</v>
      </c>
      <c r="I116" s="14" t="s">
        <v>1160</v>
      </c>
      <c r="J116" s="14" t="s">
        <v>1161</v>
      </c>
      <c r="K116" s="14" t="s">
        <v>1162</v>
      </c>
      <c r="L116" s="14" t="s">
        <v>376</v>
      </c>
      <c r="M116" s="14" t="s">
        <v>1163</v>
      </c>
      <c r="N116" s="14">
        <v>2</v>
      </c>
      <c r="O116" s="14" t="s">
        <v>367</v>
      </c>
      <c r="P116" s="14">
        <v>1</v>
      </c>
      <c r="Q116" s="14">
        <v>0.9</v>
      </c>
      <c r="R116" s="14" t="s">
        <v>368</v>
      </c>
      <c r="S116" s="14" t="s">
        <v>527</v>
      </c>
      <c r="T116" s="14" t="s">
        <v>528</v>
      </c>
      <c r="U116" s="14" t="s">
        <v>529</v>
      </c>
      <c r="V116" s="14" t="s">
        <v>454</v>
      </c>
      <c r="AA116" s="14">
        <v>4012</v>
      </c>
      <c r="AB116" s="14">
        <v>4012</v>
      </c>
      <c r="AG116" s="14">
        <v>4928</v>
      </c>
      <c r="AH116" s="14">
        <v>4928</v>
      </c>
      <c r="AM116" s="14">
        <v>6566</v>
      </c>
      <c r="AN116" s="14">
        <v>6566</v>
      </c>
      <c r="AS116" s="14">
        <v>7068</v>
      </c>
      <c r="AT116" s="14">
        <v>7068</v>
      </c>
      <c r="AU116" s="14" t="s">
        <v>1162</v>
      </c>
    </row>
    <row r="117" spans="1:47">
      <c r="A117" s="14" t="s">
        <v>822</v>
      </c>
      <c r="B117" s="14" t="s">
        <v>1164</v>
      </c>
      <c r="C117" s="14" t="s">
        <v>824</v>
      </c>
      <c r="F117" s="14" t="s">
        <v>429</v>
      </c>
      <c r="I117" s="14" t="s">
        <v>1165</v>
      </c>
      <c r="J117" s="14" t="s">
        <v>1166</v>
      </c>
      <c r="K117" s="14" t="s">
        <v>1167</v>
      </c>
      <c r="L117" s="14" t="s">
        <v>376</v>
      </c>
      <c r="M117" s="14" t="s">
        <v>1168</v>
      </c>
      <c r="N117" s="14">
        <v>2</v>
      </c>
      <c r="O117" s="14" t="s">
        <v>164</v>
      </c>
      <c r="P117" s="14">
        <v>0.8</v>
      </c>
      <c r="Q117" s="14" t="s">
        <v>583</v>
      </c>
      <c r="R117" s="14" t="s">
        <v>368</v>
      </c>
      <c r="S117" s="14" t="s">
        <v>584</v>
      </c>
      <c r="T117" s="14" t="s">
        <v>585</v>
      </c>
      <c r="U117" s="14" t="s">
        <v>586</v>
      </c>
      <c r="V117" s="14" t="s">
        <v>454</v>
      </c>
      <c r="AA117" s="14">
        <v>14</v>
      </c>
      <c r="AB117" s="14">
        <v>14</v>
      </c>
      <c r="AG117" s="14">
        <v>9</v>
      </c>
      <c r="AH117" s="14">
        <v>13</v>
      </c>
      <c r="AM117" s="14">
        <v>12</v>
      </c>
      <c r="AN117" s="14">
        <v>3</v>
      </c>
      <c r="AS117" s="14">
        <v>7</v>
      </c>
      <c r="AT117" s="14">
        <v>5</v>
      </c>
      <c r="AU117" s="14" t="s">
        <v>1167</v>
      </c>
    </row>
    <row r="118" spans="1:47">
      <c r="A118" s="14" t="s">
        <v>822</v>
      </c>
      <c r="B118" s="14" t="s">
        <v>1169</v>
      </c>
      <c r="C118" s="14" t="s">
        <v>824</v>
      </c>
      <c r="F118" s="14" t="s">
        <v>320</v>
      </c>
      <c r="I118" s="14" t="s">
        <v>1170</v>
      </c>
      <c r="J118" s="14" t="s">
        <v>1171</v>
      </c>
      <c r="K118" s="14" t="s">
        <v>1172</v>
      </c>
      <c r="L118" s="14" t="s">
        <v>376</v>
      </c>
      <c r="M118" s="14" t="s">
        <v>1173</v>
      </c>
      <c r="N118" s="14">
        <v>2</v>
      </c>
      <c r="O118" s="14" t="s">
        <v>164</v>
      </c>
      <c r="P118" s="14">
        <v>1</v>
      </c>
      <c r="Q118" s="14" t="s">
        <v>583</v>
      </c>
      <c r="R118" s="14" t="s">
        <v>368</v>
      </c>
      <c r="S118" s="14" t="s">
        <v>584</v>
      </c>
      <c r="T118" s="14" t="s">
        <v>585</v>
      </c>
      <c r="U118" s="14" t="s">
        <v>586</v>
      </c>
      <c r="V118" s="14" t="s">
        <v>454</v>
      </c>
      <c r="AA118" s="14">
        <v>49</v>
      </c>
      <c r="AB118" s="14">
        <v>93</v>
      </c>
      <c r="AG118" s="14">
        <v>57</v>
      </c>
      <c r="AH118" s="14">
        <v>116</v>
      </c>
      <c r="AM118" s="14">
        <v>61</v>
      </c>
      <c r="AN118" s="14">
        <v>74</v>
      </c>
      <c r="AS118" s="14">
        <v>83</v>
      </c>
      <c r="AT118" s="14">
        <v>83</v>
      </c>
      <c r="AU118" s="14" t="s">
        <v>1172</v>
      </c>
    </row>
    <row r="119" spans="1:47">
      <c r="A119" s="14" t="s">
        <v>623</v>
      </c>
      <c r="B119" s="14" t="s">
        <v>1174</v>
      </c>
      <c r="C119" s="14" t="s">
        <v>625</v>
      </c>
      <c r="D119" s="14" t="s">
        <v>626</v>
      </c>
      <c r="F119" s="14" t="s">
        <v>1175</v>
      </c>
      <c r="I119" s="14" t="s">
        <v>1176</v>
      </c>
      <c r="J119" s="14" t="s">
        <v>1177</v>
      </c>
      <c r="K119" s="14" t="s">
        <v>1178</v>
      </c>
      <c r="L119" s="14" t="s">
        <v>376</v>
      </c>
      <c r="M119" s="14" t="s">
        <v>1179</v>
      </c>
      <c r="N119" s="14">
        <v>2</v>
      </c>
      <c r="O119" s="14" t="s">
        <v>164</v>
      </c>
      <c r="P119" s="14">
        <v>0.8</v>
      </c>
      <c r="Q119" s="14" t="s">
        <v>583</v>
      </c>
      <c r="R119" s="14" t="s">
        <v>368</v>
      </c>
      <c r="S119" s="14" t="s">
        <v>584</v>
      </c>
      <c r="T119" s="14" t="s">
        <v>585</v>
      </c>
      <c r="U119" s="14" t="s">
        <v>586</v>
      </c>
      <c r="V119" s="14" t="s">
        <v>454</v>
      </c>
      <c r="AA119" s="14">
        <v>8</v>
      </c>
      <c r="AB119" s="14">
        <v>11</v>
      </c>
      <c r="AG119" s="14">
        <v>7</v>
      </c>
      <c r="AH119" s="14">
        <v>11</v>
      </c>
      <c r="AM119" s="14">
        <v>9</v>
      </c>
      <c r="AN119" s="14">
        <v>3</v>
      </c>
      <c r="AS119" s="14">
        <v>6</v>
      </c>
      <c r="AT119" s="14">
        <v>8</v>
      </c>
      <c r="AU119" s="14" t="s">
        <v>1178</v>
      </c>
    </row>
    <row r="120" spans="1:47">
      <c r="A120" s="14" t="s">
        <v>1180</v>
      </c>
      <c r="B120" s="14" t="s">
        <v>1181</v>
      </c>
      <c r="C120" s="14" t="s">
        <v>1182</v>
      </c>
      <c r="F120" s="14" t="s">
        <v>1183</v>
      </c>
      <c r="I120" s="14" t="s">
        <v>1184</v>
      </c>
      <c r="J120" s="14" t="s">
        <v>1185</v>
      </c>
      <c r="K120" s="14" t="s">
        <v>1186</v>
      </c>
      <c r="L120" s="14" t="s">
        <v>374</v>
      </c>
      <c r="M120" s="14" t="s">
        <v>1187</v>
      </c>
      <c r="N120" s="14">
        <v>2</v>
      </c>
      <c r="O120" s="14" t="s">
        <v>367</v>
      </c>
      <c r="P120" s="14">
        <v>0.15</v>
      </c>
      <c r="Q120" s="14" t="s">
        <v>583</v>
      </c>
      <c r="R120" s="14" t="s">
        <v>385</v>
      </c>
      <c r="S120" s="14" t="s">
        <v>584</v>
      </c>
      <c r="T120" s="14" t="s">
        <v>585</v>
      </c>
      <c r="U120" s="14" t="s">
        <v>586</v>
      </c>
      <c r="V120" s="14" t="s">
        <v>1188</v>
      </c>
      <c r="AG120" s="14">
        <v>11624550740</v>
      </c>
      <c r="AH120" s="14">
        <v>141820960444</v>
      </c>
      <c r="AS120" s="14">
        <v>141820960444</v>
      </c>
      <c r="AT120" s="14">
        <v>23834978832</v>
      </c>
      <c r="AU120" s="14" t="s">
        <v>1186</v>
      </c>
    </row>
    <row r="121" spans="1:47">
      <c r="A121" s="14" t="s">
        <v>1180</v>
      </c>
      <c r="B121" s="14" t="s">
        <v>1189</v>
      </c>
      <c r="C121" s="14" t="s">
        <v>1182</v>
      </c>
      <c r="F121" s="14" t="s">
        <v>1190</v>
      </c>
      <c r="I121" s="14" t="s">
        <v>1191</v>
      </c>
      <c r="K121" s="14" t="s">
        <v>1192</v>
      </c>
      <c r="L121" s="14" t="s">
        <v>376</v>
      </c>
      <c r="M121" s="14" t="s">
        <v>1193</v>
      </c>
      <c r="N121" s="14">
        <v>1</v>
      </c>
      <c r="O121" s="14" t="s">
        <v>526</v>
      </c>
      <c r="P121" s="14">
        <v>1</v>
      </c>
      <c r="Q121" s="14" t="s">
        <v>583</v>
      </c>
      <c r="R121" s="14" t="s">
        <v>385</v>
      </c>
      <c r="S121" s="14" t="s">
        <v>584</v>
      </c>
      <c r="T121" s="14" t="s">
        <v>585</v>
      </c>
      <c r="U121" s="14" t="s">
        <v>586</v>
      </c>
      <c r="V121" s="14" t="s">
        <v>1188</v>
      </c>
      <c r="AG121" s="14">
        <v>7941549851</v>
      </c>
      <c r="AH121" s="14">
        <v>2500000000</v>
      </c>
      <c r="AS121" s="14">
        <v>9336767423</v>
      </c>
      <c r="AT121" s="14">
        <v>2500000000</v>
      </c>
      <c r="AU121" s="14" t="s">
        <v>1192</v>
      </c>
    </row>
    <row r="122" spans="1:47">
      <c r="A122" s="14" t="s">
        <v>1194</v>
      </c>
      <c r="B122" s="14" t="s">
        <v>1195</v>
      </c>
      <c r="C122" s="14" t="s">
        <v>1196</v>
      </c>
      <c r="D122" s="14" t="s">
        <v>1197</v>
      </c>
      <c r="F122" s="14" t="s">
        <v>1198</v>
      </c>
      <c r="I122" s="14" t="s">
        <v>1199</v>
      </c>
      <c r="J122" s="14" t="s">
        <v>1200</v>
      </c>
      <c r="K122" s="14" t="s">
        <v>1201</v>
      </c>
      <c r="L122" s="14" t="s">
        <v>376</v>
      </c>
      <c r="M122" s="14" t="s">
        <v>1202</v>
      </c>
      <c r="N122" s="14">
        <v>2</v>
      </c>
      <c r="O122" s="14" t="s">
        <v>367</v>
      </c>
      <c r="P122" s="14">
        <v>0.7</v>
      </c>
      <c r="Q122" s="14" t="s">
        <v>583</v>
      </c>
      <c r="R122" s="14" t="s">
        <v>368</v>
      </c>
      <c r="S122" s="14" t="s">
        <v>584</v>
      </c>
      <c r="T122" s="14" t="s">
        <v>585</v>
      </c>
      <c r="U122" s="14" t="s">
        <v>586</v>
      </c>
      <c r="V122" s="14" t="s">
        <v>454</v>
      </c>
      <c r="AA122" s="14">
        <v>148</v>
      </c>
      <c r="AB122" s="14">
        <v>185</v>
      </c>
      <c r="AG122" s="14">
        <v>181</v>
      </c>
      <c r="AH122" s="14">
        <v>234</v>
      </c>
      <c r="AM122" s="14">
        <v>146</v>
      </c>
      <c r="AN122" s="14">
        <v>183</v>
      </c>
      <c r="AS122" s="14">
        <v>153</v>
      </c>
      <c r="AT122" s="14">
        <v>193</v>
      </c>
      <c r="AU122" s="14" t="s">
        <v>1201</v>
      </c>
    </row>
    <row r="123" spans="1:47">
      <c r="A123" s="14" t="s">
        <v>1194</v>
      </c>
      <c r="B123" s="14" t="s">
        <v>227</v>
      </c>
      <c r="C123" s="14" t="s">
        <v>1196</v>
      </c>
      <c r="D123" s="14" t="s">
        <v>1197</v>
      </c>
      <c r="F123" s="14" t="s">
        <v>226</v>
      </c>
      <c r="I123" s="14" t="s">
        <v>228</v>
      </c>
      <c r="K123" s="14" t="s">
        <v>1203</v>
      </c>
      <c r="L123" s="14" t="s">
        <v>366</v>
      </c>
      <c r="M123" s="14" t="s">
        <v>1204</v>
      </c>
      <c r="N123" s="14">
        <v>1</v>
      </c>
      <c r="O123" s="14" t="s">
        <v>526</v>
      </c>
      <c r="P123" s="14">
        <v>1</v>
      </c>
      <c r="Q123" s="14">
        <v>0.9</v>
      </c>
      <c r="R123" s="14" t="s">
        <v>368</v>
      </c>
      <c r="S123" s="14" t="s">
        <v>527</v>
      </c>
      <c r="T123" s="14" t="s">
        <v>528</v>
      </c>
      <c r="U123" s="14" t="s">
        <v>529</v>
      </c>
      <c r="V123" s="14" t="s">
        <v>454</v>
      </c>
      <c r="AA123" s="14">
        <v>1</v>
      </c>
      <c r="AB123" s="14">
        <v>1</v>
      </c>
      <c r="AG123" s="14">
        <v>1</v>
      </c>
      <c r="AH123" s="14">
        <v>1</v>
      </c>
      <c r="AM123" s="14">
        <v>1</v>
      </c>
      <c r="AN123" s="14">
        <v>1</v>
      </c>
      <c r="AS123" s="14">
        <v>1</v>
      </c>
      <c r="AT123" s="14">
        <v>1</v>
      </c>
      <c r="AU123" s="14" t="s">
        <v>1203</v>
      </c>
    </row>
    <row r="124" spans="1:47">
      <c r="A124" s="14" t="s">
        <v>1205</v>
      </c>
      <c r="B124" s="14" t="s">
        <v>1206</v>
      </c>
      <c r="C124" s="14" t="s">
        <v>1207</v>
      </c>
      <c r="D124" s="14" t="s">
        <v>1208</v>
      </c>
      <c r="F124" s="14" t="s">
        <v>1209</v>
      </c>
      <c r="I124" s="14" t="s">
        <v>434</v>
      </c>
      <c r="J124" s="14" t="s">
        <v>1210</v>
      </c>
      <c r="K124" s="14" t="s">
        <v>1211</v>
      </c>
      <c r="L124" s="14" t="s">
        <v>376</v>
      </c>
      <c r="M124" s="14" t="s">
        <v>1212</v>
      </c>
      <c r="N124" s="14">
        <v>1</v>
      </c>
      <c r="O124" s="14" t="s">
        <v>367</v>
      </c>
      <c r="P124" s="14">
        <v>1</v>
      </c>
      <c r="Q124" s="14" t="s">
        <v>583</v>
      </c>
      <c r="R124" s="14" t="s">
        <v>368</v>
      </c>
      <c r="S124" s="14" t="s">
        <v>584</v>
      </c>
      <c r="T124" s="14" t="s">
        <v>585</v>
      </c>
      <c r="U124" s="14" t="s">
        <v>586</v>
      </c>
      <c r="V124" s="14" t="s">
        <v>454</v>
      </c>
      <c r="AA124" s="14">
        <v>70</v>
      </c>
      <c r="AB124" s="14">
        <v>70</v>
      </c>
      <c r="AG124" s="14">
        <v>100</v>
      </c>
      <c r="AH124" s="14">
        <v>100</v>
      </c>
      <c r="AM124" s="14">
        <v>115</v>
      </c>
      <c r="AN124" s="14">
        <v>115</v>
      </c>
      <c r="AS124" s="14">
        <v>131</v>
      </c>
      <c r="AT124" s="14">
        <v>131</v>
      </c>
      <c r="AU124" s="14" t="s">
        <v>1211</v>
      </c>
    </row>
    <row r="125" spans="1:47">
      <c r="A125" s="14" t="s">
        <v>1205</v>
      </c>
      <c r="B125" s="14" t="s">
        <v>237</v>
      </c>
      <c r="C125" s="14" t="s">
        <v>1207</v>
      </c>
      <c r="D125" s="14" t="s">
        <v>1208</v>
      </c>
      <c r="F125" s="14" t="s">
        <v>236</v>
      </c>
      <c r="I125" s="14" t="s">
        <v>1213</v>
      </c>
      <c r="J125" s="14" t="s">
        <v>1214</v>
      </c>
      <c r="K125" s="14" t="s">
        <v>1215</v>
      </c>
      <c r="L125" s="14" t="s">
        <v>376</v>
      </c>
      <c r="M125" s="14" t="s">
        <v>1216</v>
      </c>
      <c r="N125" s="14">
        <v>2</v>
      </c>
      <c r="O125" s="14" t="s">
        <v>367</v>
      </c>
      <c r="P125" s="14">
        <v>1</v>
      </c>
      <c r="Q125" s="14">
        <v>0.9</v>
      </c>
      <c r="R125" s="14" t="s">
        <v>368</v>
      </c>
      <c r="S125" s="14" t="s">
        <v>527</v>
      </c>
      <c r="T125" s="14" t="s">
        <v>528</v>
      </c>
      <c r="U125" s="14" t="s">
        <v>529</v>
      </c>
      <c r="V125" s="14" t="s">
        <v>454</v>
      </c>
      <c r="AA125" s="14">
        <v>47</v>
      </c>
      <c r="AB125" s="14">
        <v>47</v>
      </c>
      <c r="AG125" s="14">
        <v>89</v>
      </c>
      <c r="AH125" s="14">
        <v>89</v>
      </c>
      <c r="AM125" s="14">
        <v>75</v>
      </c>
      <c r="AN125" s="14">
        <v>75</v>
      </c>
      <c r="AS125" s="14">
        <v>38</v>
      </c>
      <c r="AT125" s="14">
        <v>38</v>
      </c>
      <c r="AU125" s="14" t="s">
        <v>1215</v>
      </c>
    </row>
    <row r="126" spans="1:47">
      <c r="A126" s="14" t="s">
        <v>1205</v>
      </c>
      <c r="B126" s="14" t="s">
        <v>1217</v>
      </c>
      <c r="C126" s="14" t="s">
        <v>1207</v>
      </c>
      <c r="D126" s="14" t="s">
        <v>1208</v>
      </c>
      <c r="F126" s="14" t="s">
        <v>1218</v>
      </c>
      <c r="I126" s="14" t="s">
        <v>1219</v>
      </c>
      <c r="J126" s="14" t="s">
        <v>1220</v>
      </c>
      <c r="K126" s="14" t="s">
        <v>1221</v>
      </c>
      <c r="L126" s="14" t="s">
        <v>374</v>
      </c>
      <c r="M126" s="14" t="s">
        <v>1222</v>
      </c>
      <c r="N126" s="14">
        <v>1</v>
      </c>
      <c r="O126" s="14" t="s">
        <v>367</v>
      </c>
      <c r="P126" s="14">
        <v>0.5</v>
      </c>
      <c r="Q126" s="14" t="s">
        <v>583</v>
      </c>
      <c r="R126" s="14" t="s">
        <v>385</v>
      </c>
      <c r="S126" s="14" t="s">
        <v>584</v>
      </c>
      <c r="T126" s="14" t="s">
        <v>585</v>
      </c>
      <c r="U126" s="14" t="s">
        <v>586</v>
      </c>
      <c r="V126" s="14" t="s">
        <v>454</v>
      </c>
      <c r="AG126" s="14">
        <v>57</v>
      </c>
      <c r="AH126" s="14">
        <v>74</v>
      </c>
      <c r="AS126" s="14">
        <v>84</v>
      </c>
      <c r="AT126" s="14">
        <v>101</v>
      </c>
      <c r="AU126" s="14" t="s">
        <v>1221</v>
      </c>
    </row>
    <row r="127" spans="1:47">
      <c r="A127" s="14" t="s">
        <v>1205</v>
      </c>
      <c r="B127" s="14" t="s">
        <v>1223</v>
      </c>
      <c r="C127" s="14" t="s">
        <v>1207</v>
      </c>
      <c r="D127" s="14" t="s">
        <v>1208</v>
      </c>
      <c r="F127" s="14" t="s">
        <v>1224</v>
      </c>
      <c r="I127" s="14" t="s">
        <v>1225</v>
      </c>
      <c r="K127" s="14" t="s">
        <v>1226</v>
      </c>
      <c r="L127" s="14" t="s">
        <v>376</v>
      </c>
      <c r="M127" s="14" t="s">
        <v>1227</v>
      </c>
      <c r="N127" s="14">
        <v>1</v>
      </c>
      <c r="O127" s="14" t="s">
        <v>526</v>
      </c>
      <c r="P127" s="14">
        <v>1</v>
      </c>
      <c r="Q127" s="14">
        <v>0.9</v>
      </c>
      <c r="R127" s="14" t="s">
        <v>368</v>
      </c>
      <c r="S127" s="14" t="s">
        <v>527</v>
      </c>
      <c r="T127" s="14" t="s">
        <v>528</v>
      </c>
      <c r="U127" s="14" t="s">
        <v>529</v>
      </c>
      <c r="V127" s="14" t="s">
        <v>454</v>
      </c>
      <c r="W127" s="14">
        <v>1</v>
      </c>
      <c r="X127" s="14">
        <v>1</v>
      </c>
      <c r="AG127" s="14">
        <v>1</v>
      </c>
      <c r="AH127" s="14">
        <v>1</v>
      </c>
      <c r="AI127" s="14">
        <v>1</v>
      </c>
      <c r="AJ127" s="14">
        <v>1</v>
      </c>
      <c r="AS127" s="14">
        <v>3</v>
      </c>
      <c r="AT127" s="14">
        <v>3</v>
      </c>
      <c r="AU127" s="14" t="s">
        <v>1226</v>
      </c>
    </row>
    <row r="128" spans="1:47">
      <c r="A128" s="14" t="s">
        <v>1228</v>
      </c>
      <c r="B128" s="14" t="s">
        <v>1229</v>
      </c>
      <c r="C128" s="14" t="s">
        <v>1230</v>
      </c>
      <c r="D128" s="14" t="s">
        <v>1231</v>
      </c>
      <c r="E128" s="14" t="s">
        <v>1232</v>
      </c>
      <c r="F128" s="14" t="s">
        <v>1233</v>
      </c>
      <c r="I128" s="14" t="s">
        <v>1234</v>
      </c>
      <c r="J128" s="14" t="s">
        <v>1235</v>
      </c>
      <c r="K128" s="14" t="s">
        <v>1236</v>
      </c>
      <c r="L128" s="14" t="s">
        <v>374</v>
      </c>
      <c r="M128" s="14" t="s">
        <v>1237</v>
      </c>
      <c r="N128" s="14">
        <v>1</v>
      </c>
      <c r="O128" s="14" t="s">
        <v>367</v>
      </c>
      <c r="P128" s="14">
        <v>0.8</v>
      </c>
      <c r="Q128" s="14">
        <v>0.9</v>
      </c>
      <c r="R128" s="14" t="s">
        <v>368</v>
      </c>
      <c r="S128" s="14" t="s">
        <v>527</v>
      </c>
      <c r="T128" s="14" t="s">
        <v>528</v>
      </c>
      <c r="U128" s="14" t="s">
        <v>529</v>
      </c>
      <c r="V128" s="14" t="s">
        <v>201</v>
      </c>
      <c r="AA128" s="14">
        <v>46354</v>
      </c>
      <c r="AB128" s="14">
        <v>68057</v>
      </c>
      <c r="AG128" s="14">
        <v>40073</v>
      </c>
      <c r="AH128" s="14">
        <v>62741</v>
      </c>
      <c r="AM128" s="14">
        <v>49704</v>
      </c>
      <c r="AN128" s="14">
        <v>73107</v>
      </c>
      <c r="AS128" s="14">
        <v>70187</v>
      </c>
      <c r="AT128" s="14">
        <v>100370</v>
      </c>
      <c r="AU128" s="14" t="s">
        <v>1236</v>
      </c>
    </row>
    <row r="129" spans="1:47">
      <c r="A129" s="14" t="s">
        <v>1228</v>
      </c>
      <c r="B129" s="14" t="s">
        <v>1238</v>
      </c>
      <c r="C129" s="14" t="s">
        <v>1230</v>
      </c>
      <c r="D129" s="14" t="s">
        <v>1231</v>
      </c>
      <c r="E129" s="14" t="s">
        <v>1232</v>
      </c>
      <c r="F129" s="14" t="s">
        <v>1239</v>
      </c>
      <c r="I129" s="14" t="s">
        <v>1240</v>
      </c>
      <c r="K129" s="14" t="s">
        <v>1241</v>
      </c>
      <c r="L129" s="14" t="s">
        <v>374</v>
      </c>
      <c r="M129" s="14" t="s">
        <v>1242</v>
      </c>
      <c r="N129" s="14">
        <v>1</v>
      </c>
      <c r="O129" s="14" t="s">
        <v>526</v>
      </c>
      <c r="P129" s="14">
        <v>1</v>
      </c>
      <c r="Q129" s="14" t="s">
        <v>583</v>
      </c>
      <c r="R129" s="14" t="s">
        <v>385</v>
      </c>
      <c r="S129" s="14" t="s">
        <v>584</v>
      </c>
      <c r="T129" s="14" t="s">
        <v>585</v>
      </c>
      <c r="U129" s="14" t="s">
        <v>586</v>
      </c>
      <c r="V129" s="14" t="s">
        <v>201</v>
      </c>
      <c r="AG129" s="14">
        <v>85</v>
      </c>
      <c r="AH129" s="14">
        <v>85</v>
      </c>
      <c r="AS129" s="14">
        <v>85</v>
      </c>
      <c r="AT129" s="14">
        <v>85</v>
      </c>
      <c r="AU129" s="14" t="s">
        <v>1241</v>
      </c>
    </row>
    <row r="130" spans="1:47">
      <c r="A130" s="14" t="s">
        <v>1228</v>
      </c>
      <c r="B130" s="14" t="s">
        <v>203</v>
      </c>
      <c r="C130" s="14" t="s">
        <v>1230</v>
      </c>
      <c r="D130" s="14" t="s">
        <v>1231</v>
      </c>
      <c r="E130" s="14" t="s">
        <v>1232</v>
      </c>
      <c r="F130" s="14" t="s">
        <v>412</v>
      </c>
      <c r="I130" s="14" t="s">
        <v>1243</v>
      </c>
      <c r="K130" s="14" t="s">
        <v>1244</v>
      </c>
      <c r="L130" s="14" t="s">
        <v>376</v>
      </c>
      <c r="M130" s="14" t="s">
        <v>1245</v>
      </c>
      <c r="N130" s="14">
        <v>1</v>
      </c>
      <c r="O130" s="14" t="s">
        <v>526</v>
      </c>
      <c r="P130" s="14">
        <v>1</v>
      </c>
      <c r="Q130" s="14">
        <v>0.9</v>
      </c>
      <c r="R130" s="14" t="s">
        <v>385</v>
      </c>
      <c r="S130" s="14" t="s">
        <v>527</v>
      </c>
      <c r="T130" s="14" t="s">
        <v>528</v>
      </c>
      <c r="U130" s="14" t="s">
        <v>529</v>
      </c>
      <c r="V130" s="14" t="s">
        <v>201</v>
      </c>
      <c r="AG130" s="14">
        <v>1</v>
      </c>
      <c r="AH130" s="14">
        <v>1</v>
      </c>
      <c r="AS130" s="14">
        <v>1</v>
      </c>
      <c r="AT130" s="14">
        <v>1</v>
      </c>
      <c r="AU130" s="14" t="s">
        <v>1244</v>
      </c>
    </row>
    <row r="131" spans="1:47">
      <c r="A131" s="14" t="s">
        <v>1228</v>
      </c>
      <c r="B131" s="14" t="s">
        <v>1246</v>
      </c>
      <c r="C131" s="14" t="s">
        <v>1230</v>
      </c>
      <c r="D131" s="14" t="s">
        <v>1231</v>
      </c>
      <c r="E131" s="14" t="s">
        <v>1232</v>
      </c>
      <c r="F131" s="14" t="s">
        <v>1247</v>
      </c>
      <c r="I131" s="14" t="s">
        <v>1248</v>
      </c>
      <c r="K131" s="14" t="s">
        <v>1249</v>
      </c>
      <c r="L131" s="14" t="s">
        <v>376</v>
      </c>
      <c r="M131" s="14" t="s">
        <v>1250</v>
      </c>
      <c r="N131" s="14">
        <v>1</v>
      </c>
      <c r="O131" s="14" t="s">
        <v>526</v>
      </c>
      <c r="P131" s="14">
        <v>1</v>
      </c>
      <c r="Q131" s="14">
        <v>0.9</v>
      </c>
      <c r="R131" s="14" t="s">
        <v>368</v>
      </c>
      <c r="S131" s="14" t="s">
        <v>527</v>
      </c>
      <c r="T131" s="14" t="s">
        <v>528</v>
      </c>
      <c r="U131" s="14" t="s">
        <v>529</v>
      </c>
      <c r="V131" s="14" t="s">
        <v>201</v>
      </c>
      <c r="AA131" s="14">
        <v>2</v>
      </c>
      <c r="AB131" s="14">
        <v>2</v>
      </c>
      <c r="AG131" s="14">
        <v>2</v>
      </c>
      <c r="AH131" s="14">
        <v>2</v>
      </c>
      <c r="AM131" s="14">
        <v>2</v>
      </c>
      <c r="AN131" s="14">
        <v>2</v>
      </c>
      <c r="AS131" s="14">
        <v>2</v>
      </c>
      <c r="AT131" s="14">
        <v>2</v>
      </c>
      <c r="AU131" s="14" t="s">
        <v>1249</v>
      </c>
    </row>
    <row r="132" spans="1:47">
      <c r="A132" s="14" t="s">
        <v>1228</v>
      </c>
      <c r="B132" s="14" t="s">
        <v>414</v>
      </c>
      <c r="C132" s="14" t="s">
        <v>1230</v>
      </c>
      <c r="D132" s="14" t="s">
        <v>1231</v>
      </c>
      <c r="E132" s="14" t="s">
        <v>1232</v>
      </c>
      <c r="F132" s="14" t="s">
        <v>1251</v>
      </c>
      <c r="I132" s="14" t="s">
        <v>415</v>
      </c>
      <c r="K132" s="14" t="s">
        <v>1252</v>
      </c>
      <c r="L132" s="14" t="s">
        <v>366</v>
      </c>
      <c r="M132" s="14" t="s">
        <v>1253</v>
      </c>
      <c r="N132" s="14">
        <v>1</v>
      </c>
      <c r="O132" s="14" t="s">
        <v>526</v>
      </c>
      <c r="P132" s="14">
        <v>1</v>
      </c>
      <c r="Q132" s="14">
        <v>0.9</v>
      </c>
      <c r="R132" s="14" t="s">
        <v>1254</v>
      </c>
      <c r="S132" s="14" t="s">
        <v>527</v>
      </c>
      <c r="T132" s="14" t="s">
        <v>528</v>
      </c>
      <c r="U132" s="14" t="s">
        <v>529</v>
      </c>
      <c r="V132" s="14" t="s">
        <v>201</v>
      </c>
      <c r="AI132" s="14">
        <v>1</v>
      </c>
      <c r="AJ132" s="14">
        <v>1</v>
      </c>
      <c r="AU132" s="14" t="s">
        <v>1252</v>
      </c>
    </row>
    <row r="133" spans="1:47">
      <c r="A133" s="14" t="s">
        <v>1255</v>
      </c>
      <c r="B133" s="14" t="s">
        <v>1256</v>
      </c>
      <c r="C133" s="14" t="s">
        <v>1257</v>
      </c>
      <c r="D133" s="14" t="s">
        <v>1258</v>
      </c>
      <c r="F133" s="14" t="s">
        <v>1259</v>
      </c>
      <c r="I133" s="14" t="s">
        <v>1260</v>
      </c>
      <c r="J133" s="14" t="s">
        <v>1261</v>
      </c>
      <c r="K133" s="14" t="s">
        <v>1262</v>
      </c>
      <c r="L133" s="14" t="s">
        <v>376</v>
      </c>
      <c r="M133" s="14" t="s">
        <v>1263</v>
      </c>
      <c r="N133" s="14">
        <v>3</v>
      </c>
      <c r="O133" s="14" t="s">
        <v>367</v>
      </c>
      <c r="P133" s="14">
        <v>0.9</v>
      </c>
      <c r="Q133" s="14">
        <v>0.9</v>
      </c>
      <c r="R133" s="14" t="s">
        <v>368</v>
      </c>
      <c r="S133" s="14" t="s">
        <v>527</v>
      </c>
      <c r="T133" s="14" t="s">
        <v>528</v>
      </c>
      <c r="U133" s="14" t="s">
        <v>529</v>
      </c>
      <c r="V133" s="14" t="s">
        <v>192</v>
      </c>
      <c r="AA133" s="14">
        <v>9</v>
      </c>
      <c r="AB133" s="14">
        <v>9</v>
      </c>
      <c r="AG133" s="14">
        <v>11</v>
      </c>
      <c r="AH133" s="14">
        <v>14</v>
      </c>
      <c r="AM133" s="14">
        <v>11</v>
      </c>
      <c r="AN133" s="14">
        <v>8</v>
      </c>
      <c r="AS133" s="14">
        <v>14</v>
      </c>
      <c r="AT133" s="14">
        <v>14</v>
      </c>
      <c r="AU133" s="14" t="s">
        <v>1262</v>
      </c>
    </row>
    <row r="134" spans="1:47">
      <c r="A134" s="14" t="s">
        <v>1255</v>
      </c>
      <c r="B134" s="14" t="s">
        <v>1264</v>
      </c>
      <c r="C134" s="14" t="s">
        <v>1257</v>
      </c>
      <c r="D134" s="14" t="s">
        <v>1258</v>
      </c>
      <c r="F134" s="14" t="s">
        <v>1265</v>
      </c>
      <c r="I134" s="14" t="s">
        <v>1266</v>
      </c>
      <c r="K134" s="14" t="s">
        <v>1267</v>
      </c>
      <c r="L134" s="14" t="s">
        <v>376</v>
      </c>
      <c r="M134" s="14" t="s">
        <v>1268</v>
      </c>
      <c r="N134" s="14">
        <v>2</v>
      </c>
      <c r="O134" s="14" t="s">
        <v>526</v>
      </c>
      <c r="P134" s="14">
        <v>1</v>
      </c>
      <c r="Q134" s="14">
        <v>0.9</v>
      </c>
      <c r="R134" s="14" t="s">
        <v>385</v>
      </c>
      <c r="S134" s="14" t="s">
        <v>527</v>
      </c>
      <c r="T134" s="14" t="s">
        <v>528</v>
      </c>
      <c r="U134" s="14" t="s">
        <v>529</v>
      </c>
      <c r="V134" s="14" t="s">
        <v>192</v>
      </c>
      <c r="AG134" s="14">
        <v>1</v>
      </c>
      <c r="AH134" s="14">
        <v>1</v>
      </c>
      <c r="AM134" s="14">
        <v>5</v>
      </c>
      <c r="AN134" s="14">
        <v>5</v>
      </c>
      <c r="AS134" s="14">
        <v>6</v>
      </c>
      <c r="AT134" s="14">
        <v>6</v>
      </c>
      <c r="AU134" s="14" t="s">
        <v>1267</v>
      </c>
    </row>
    <row r="135" spans="1:47">
      <c r="A135" s="14" t="s">
        <v>1255</v>
      </c>
      <c r="B135" s="14" t="s">
        <v>1269</v>
      </c>
      <c r="C135" s="14" t="s">
        <v>1257</v>
      </c>
      <c r="D135" s="14" t="s">
        <v>1258</v>
      </c>
      <c r="F135" s="14" t="s">
        <v>1270</v>
      </c>
      <c r="I135" s="14" t="s">
        <v>1271</v>
      </c>
      <c r="K135" s="14" t="s">
        <v>1272</v>
      </c>
      <c r="L135" s="14" t="s">
        <v>374</v>
      </c>
      <c r="M135" s="14" t="s">
        <v>1273</v>
      </c>
      <c r="N135" s="14">
        <v>1</v>
      </c>
      <c r="O135" s="14" t="s">
        <v>526</v>
      </c>
      <c r="P135" s="14">
        <v>1</v>
      </c>
      <c r="Q135" s="14">
        <v>0.9</v>
      </c>
      <c r="R135" s="14" t="s">
        <v>368</v>
      </c>
      <c r="S135" s="14" t="s">
        <v>527</v>
      </c>
      <c r="T135" s="14" t="s">
        <v>528</v>
      </c>
      <c r="U135" s="14" t="s">
        <v>529</v>
      </c>
      <c r="V135" s="14" t="s">
        <v>192</v>
      </c>
      <c r="AA135" s="14">
        <v>1</v>
      </c>
      <c r="AB135" s="14">
        <v>1</v>
      </c>
      <c r="AG135" s="14">
        <v>4</v>
      </c>
      <c r="AH135" s="14">
        <v>1</v>
      </c>
      <c r="AM135" s="14">
        <v>1</v>
      </c>
      <c r="AN135" s="14">
        <v>4</v>
      </c>
      <c r="AU135" s="14" t="s">
        <v>1272</v>
      </c>
    </row>
    <row r="136" spans="1:47">
      <c r="A136" s="14" t="s">
        <v>1255</v>
      </c>
      <c r="B136" s="14" t="s">
        <v>1274</v>
      </c>
      <c r="C136" s="14" t="s">
        <v>1257</v>
      </c>
      <c r="D136" s="14" t="s">
        <v>1258</v>
      </c>
      <c r="F136" s="14" t="s">
        <v>1275</v>
      </c>
      <c r="I136" s="14" t="s">
        <v>1260</v>
      </c>
      <c r="J136" s="14" t="s">
        <v>1276</v>
      </c>
      <c r="K136" s="14" t="s">
        <v>1277</v>
      </c>
      <c r="L136" s="14" t="s">
        <v>366</v>
      </c>
      <c r="M136" s="14" t="s">
        <v>1278</v>
      </c>
      <c r="N136" s="14">
        <v>2</v>
      </c>
      <c r="O136" s="14" t="s">
        <v>367</v>
      </c>
      <c r="P136" s="14">
        <v>0.9</v>
      </c>
      <c r="Q136" s="14">
        <v>0.9</v>
      </c>
      <c r="R136" s="14" t="s">
        <v>385</v>
      </c>
      <c r="S136" s="14" t="s">
        <v>527</v>
      </c>
      <c r="T136" s="14" t="s">
        <v>528</v>
      </c>
      <c r="U136" s="14" t="s">
        <v>529</v>
      </c>
      <c r="V136" s="14" t="s">
        <v>192</v>
      </c>
      <c r="AG136" s="14">
        <v>11</v>
      </c>
      <c r="AH136" s="14">
        <v>11</v>
      </c>
      <c r="AS136" s="14">
        <v>8</v>
      </c>
      <c r="AT136" s="14">
        <v>8</v>
      </c>
      <c r="AU136" s="14" t="s">
        <v>1277</v>
      </c>
    </row>
    <row r="137" spans="1:47">
      <c r="A137" s="14" t="s">
        <v>1255</v>
      </c>
      <c r="B137" s="14" t="s">
        <v>1279</v>
      </c>
      <c r="C137" s="14" t="s">
        <v>1257</v>
      </c>
      <c r="D137" s="14" t="s">
        <v>1258</v>
      </c>
      <c r="F137" s="14" t="s">
        <v>1280</v>
      </c>
      <c r="I137" s="14" t="s">
        <v>1281</v>
      </c>
      <c r="J137" s="14" t="s">
        <v>1282</v>
      </c>
      <c r="K137" s="14" t="s">
        <v>1283</v>
      </c>
      <c r="L137" s="14" t="s">
        <v>366</v>
      </c>
      <c r="M137" s="14" t="s">
        <v>1284</v>
      </c>
      <c r="N137" s="14">
        <v>2</v>
      </c>
      <c r="O137" s="14" t="s">
        <v>367</v>
      </c>
      <c r="P137" s="14">
        <v>0.8</v>
      </c>
      <c r="Q137" s="14">
        <v>0.9</v>
      </c>
      <c r="R137" s="14" t="s">
        <v>368</v>
      </c>
      <c r="S137" s="14" t="s">
        <v>527</v>
      </c>
      <c r="T137" s="14" t="s">
        <v>528</v>
      </c>
      <c r="U137" s="14" t="s">
        <v>529</v>
      </c>
      <c r="V137" s="14" t="s">
        <v>192</v>
      </c>
      <c r="AA137" s="14">
        <v>2</v>
      </c>
      <c r="AB137" s="14">
        <v>2</v>
      </c>
      <c r="AG137" s="14">
        <v>4</v>
      </c>
      <c r="AH137" s="14">
        <v>4</v>
      </c>
      <c r="AM137" s="14">
        <v>2</v>
      </c>
      <c r="AN137" s="14">
        <v>2</v>
      </c>
      <c r="AS137" s="14">
        <v>2</v>
      </c>
      <c r="AT137" s="14">
        <v>2</v>
      </c>
      <c r="AU137" s="14" t="s">
        <v>1283</v>
      </c>
    </row>
    <row r="138" spans="1:47">
      <c r="A138" s="14" t="s">
        <v>1255</v>
      </c>
      <c r="B138" s="14" t="s">
        <v>1285</v>
      </c>
      <c r="C138" s="14" t="s">
        <v>1257</v>
      </c>
      <c r="D138" s="14" t="s">
        <v>1258</v>
      </c>
      <c r="F138" s="14" t="s">
        <v>1286</v>
      </c>
      <c r="I138" s="14" t="s">
        <v>1287</v>
      </c>
      <c r="J138" s="14" t="s">
        <v>1288</v>
      </c>
      <c r="K138" s="14" t="s">
        <v>1289</v>
      </c>
      <c r="L138" s="14" t="s">
        <v>376</v>
      </c>
      <c r="M138" s="14" t="s">
        <v>1290</v>
      </c>
      <c r="N138" s="14">
        <v>2</v>
      </c>
      <c r="O138" s="14" t="s">
        <v>367</v>
      </c>
      <c r="P138" s="14">
        <v>0.75</v>
      </c>
      <c r="Q138" s="14">
        <v>0.9</v>
      </c>
      <c r="R138" s="14" t="s">
        <v>385</v>
      </c>
      <c r="S138" s="14" t="s">
        <v>527</v>
      </c>
      <c r="T138" s="14" t="s">
        <v>528</v>
      </c>
      <c r="U138" s="14" t="s">
        <v>529</v>
      </c>
      <c r="V138" s="14" t="s">
        <v>192</v>
      </c>
      <c r="AG138" s="14">
        <v>2</v>
      </c>
      <c r="AH138" s="14">
        <v>2</v>
      </c>
      <c r="AS138" s="14">
        <v>2</v>
      </c>
      <c r="AT138" s="14">
        <v>2</v>
      </c>
      <c r="AU138" s="14" t="s">
        <v>1289</v>
      </c>
    </row>
    <row r="139" spans="1:47">
      <c r="A139" s="14" t="s">
        <v>1255</v>
      </c>
      <c r="B139" s="14" t="s">
        <v>1291</v>
      </c>
      <c r="C139" s="14" t="s">
        <v>1257</v>
      </c>
      <c r="D139" s="14" t="s">
        <v>1258</v>
      </c>
      <c r="F139" s="14" t="s">
        <v>1292</v>
      </c>
      <c r="I139" s="14" t="s">
        <v>1293</v>
      </c>
      <c r="J139" s="14" t="s">
        <v>1294</v>
      </c>
      <c r="K139" s="14" t="s">
        <v>1295</v>
      </c>
      <c r="L139" s="14" t="s">
        <v>376</v>
      </c>
      <c r="M139" s="14" t="s">
        <v>1296</v>
      </c>
      <c r="N139" s="14">
        <v>1</v>
      </c>
      <c r="O139" s="14" t="s">
        <v>367</v>
      </c>
      <c r="P139" s="14">
        <v>0.7</v>
      </c>
      <c r="Q139" s="14">
        <v>0.9</v>
      </c>
      <c r="R139" s="14" t="s">
        <v>385</v>
      </c>
      <c r="S139" s="14" t="s">
        <v>527</v>
      </c>
      <c r="T139" s="14" t="s">
        <v>528</v>
      </c>
      <c r="U139" s="14" t="s">
        <v>529</v>
      </c>
      <c r="V139" s="14" t="s">
        <v>192</v>
      </c>
      <c r="AG139" s="14">
        <v>3</v>
      </c>
      <c r="AH139" s="14">
        <v>3</v>
      </c>
      <c r="AS139" s="14">
        <v>2</v>
      </c>
      <c r="AT139" s="14">
        <v>2</v>
      </c>
      <c r="AU139" s="14" t="s">
        <v>1295</v>
      </c>
    </row>
    <row r="140" spans="1:47">
      <c r="A140" s="14" t="s">
        <v>1130</v>
      </c>
      <c r="B140" s="14" t="s">
        <v>1297</v>
      </c>
      <c r="C140" s="14" t="s">
        <v>1132</v>
      </c>
      <c r="D140" s="14" t="s">
        <v>1133</v>
      </c>
      <c r="F140" s="14" t="s">
        <v>1298</v>
      </c>
      <c r="I140" s="14" t="s">
        <v>1299</v>
      </c>
      <c r="K140" s="14" t="s">
        <v>1300</v>
      </c>
      <c r="L140" s="14" t="s">
        <v>376</v>
      </c>
      <c r="M140" s="14" t="s">
        <v>1301</v>
      </c>
      <c r="N140" s="14">
        <v>2</v>
      </c>
      <c r="O140" s="14" t="s">
        <v>526</v>
      </c>
      <c r="P140" s="14">
        <v>1</v>
      </c>
      <c r="Q140" s="14">
        <v>0.9</v>
      </c>
      <c r="R140" s="14" t="s">
        <v>368</v>
      </c>
      <c r="S140" s="14" t="s">
        <v>527</v>
      </c>
      <c r="T140" s="14" t="s">
        <v>528</v>
      </c>
      <c r="U140" s="14" t="s">
        <v>529</v>
      </c>
      <c r="V140" s="14" t="s">
        <v>192</v>
      </c>
      <c r="AA140" s="14">
        <v>5</v>
      </c>
      <c r="AB140" s="14">
        <v>5</v>
      </c>
      <c r="AG140" s="14">
        <v>6</v>
      </c>
      <c r="AH140" s="14">
        <v>6</v>
      </c>
      <c r="AM140" s="14">
        <v>4</v>
      </c>
      <c r="AN140" s="14">
        <v>4</v>
      </c>
      <c r="AU140" s="14" t="s">
        <v>1300</v>
      </c>
    </row>
    <row r="141" spans="1:47">
      <c r="A141" s="14" t="s">
        <v>1302</v>
      </c>
      <c r="B141" s="14" t="s">
        <v>1303</v>
      </c>
      <c r="C141" s="14" t="s">
        <v>1304</v>
      </c>
      <c r="D141" s="14" t="s">
        <v>1305</v>
      </c>
      <c r="F141" s="14" t="s">
        <v>1306</v>
      </c>
      <c r="I141" s="14" t="s">
        <v>1307</v>
      </c>
      <c r="K141" s="14" t="s">
        <v>1308</v>
      </c>
      <c r="L141" s="14" t="s">
        <v>376</v>
      </c>
      <c r="M141" s="14" t="s">
        <v>1309</v>
      </c>
      <c r="N141" s="14">
        <v>2</v>
      </c>
      <c r="O141" s="14" t="s">
        <v>526</v>
      </c>
      <c r="P141" s="14">
        <v>1</v>
      </c>
      <c r="Q141" s="14">
        <v>0.9</v>
      </c>
      <c r="R141" s="14" t="s">
        <v>368</v>
      </c>
      <c r="S141" s="14" t="s">
        <v>527</v>
      </c>
      <c r="T141" s="14" t="s">
        <v>528</v>
      </c>
      <c r="U141" s="14" t="s">
        <v>529</v>
      </c>
      <c r="V141" s="14" t="s">
        <v>192</v>
      </c>
      <c r="AA141" s="14">
        <v>7</v>
      </c>
      <c r="AB141" s="14">
        <v>7</v>
      </c>
      <c r="AG141" s="14">
        <v>6</v>
      </c>
      <c r="AH141" s="14">
        <v>6</v>
      </c>
      <c r="AM141" s="14">
        <v>7</v>
      </c>
      <c r="AN141" s="14">
        <v>7</v>
      </c>
      <c r="AS141" s="14">
        <v>1</v>
      </c>
      <c r="AT141" s="14">
        <v>1</v>
      </c>
      <c r="AU141" s="14" t="s">
        <v>1308</v>
      </c>
    </row>
    <row r="142" spans="1:47">
      <c r="A142" s="14" t="s">
        <v>1310</v>
      </c>
      <c r="B142" s="14" t="s">
        <v>1311</v>
      </c>
      <c r="C142" s="14" t="s">
        <v>1312</v>
      </c>
      <c r="F142" s="14" t="s">
        <v>1313</v>
      </c>
      <c r="I142" s="14" t="s">
        <v>1314</v>
      </c>
      <c r="J142" s="14" t="s">
        <v>1315</v>
      </c>
      <c r="K142" s="14" t="s">
        <v>1316</v>
      </c>
      <c r="L142" s="14" t="s">
        <v>376</v>
      </c>
      <c r="M142" s="14" t="s">
        <v>1317</v>
      </c>
      <c r="N142" s="14">
        <v>2</v>
      </c>
      <c r="O142" s="14" t="s">
        <v>367</v>
      </c>
      <c r="P142" s="14">
        <v>1</v>
      </c>
      <c r="Q142" s="14">
        <v>0.9</v>
      </c>
      <c r="R142" s="14" t="s">
        <v>368</v>
      </c>
      <c r="S142" s="14" t="s">
        <v>527</v>
      </c>
      <c r="T142" s="14" t="s">
        <v>528</v>
      </c>
      <c r="U142" s="14" t="s">
        <v>529</v>
      </c>
      <c r="V142" s="14" t="s">
        <v>192</v>
      </c>
      <c r="AA142" s="14">
        <v>8</v>
      </c>
      <c r="AB142" s="14">
        <v>10</v>
      </c>
      <c r="AG142" s="14">
        <v>11</v>
      </c>
      <c r="AH142" s="14">
        <v>9</v>
      </c>
      <c r="AM142" s="14">
        <v>6</v>
      </c>
      <c r="AN142" s="14">
        <v>6</v>
      </c>
      <c r="AS142" s="14">
        <v>17</v>
      </c>
      <c r="AT142" s="14">
        <v>17</v>
      </c>
      <c r="AU142" s="14" t="s">
        <v>1316</v>
      </c>
    </row>
    <row r="143" spans="1:47">
      <c r="A143" s="14" t="s">
        <v>1310</v>
      </c>
      <c r="B143" s="14" t="s">
        <v>1318</v>
      </c>
      <c r="C143" s="14" t="s">
        <v>1312</v>
      </c>
      <c r="F143" s="14" t="s">
        <v>1313</v>
      </c>
      <c r="I143" s="14" t="s">
        <v>1319</v>
      </c>
      <c r="J143" s="14" t="s">
        <v>1320</v>
      </c>
      <c r="K143" s="14" t="s">
        <v>1321</v>
      </c>
      <c r="L143" s="14" t="s">
        <v>376</v>
      </c>
      <c r="M143" s="14" t="s">
        <v>1322</v>
      </c>
      <c r="N143" s="14">
        <v>1</v>
      </c>
      <c r="O143" s="14" t="s">
        <v>367</v>
      </c>
      <c r="P143" s="14">
        <v>0.25</v>
      </c>
      <c r="Q143" s="14">
        <v>0.9</v>
      </c>
      <c r="R143" s="14" t="s">
        <v>368</v>
      </c>
      <c r="S143" s="14" t="s">
        <v>527</v>
      </c>
      <c r="T143" s="14" t="s">
        <v>528</v>
      </c>
      <c r="U143" s="14" t="s">
        <v>529</v>
      </c>
      <c r="V143" s="14" t="s">
        <v>192</v>
      </c>
      <c r="AA143" s="14">
        <v>2</v>
      </c>
      <c r="AB143" s="14">
        <v>2</v>
      </c>
      <c r="AG143" s="14">
        <v>5</v>
      </c>
      <c r="AH143" s="14">
        <v>5</v>
      </c>
      <c r="AM143" s="14">
        <v>4.5</v>
      </c>
      <c r="AN143" s="14">
        <v>4.5</v>
      </c>
      <c r="AS143" s="14">
        <v>15.25</v>
      </c>
      <c r="AT143" s="14">
        <v>15.25</v>
      </c>
      <c r="AU143" s="14" t="s">
        <v>1321</v>
      </c>
    </row>
    <row r="144" spans="1:47">
      <c r="A144" s="14" t="s">
        <v>1302</v>
      </c>
      <c r="B144" s="14" t="s">
        <v>1323</v>
      </c>
      <c r="C144" s="14" t="s">
        <v>1304</v>
      </c>
      <c r="D144" s="14" t="s">
        <v>1305</v>
      </c>
      <c r="F144" s="14" t="s">
        <v>1324</v>
      </c>
      <c r="I144" s="14" t="s">
        <v>1325</v>
      </c>
      <c r="J144" s="14" t="s">
        <v>1315</v>
      </c>
      <c r="K144" s="14" t="s">
        <v>1326</v>
      </c>
      <c r="L144" s="14" t="s">
        <v>376</v>
      </c>
      <c r="M144" s="14" t="s">
        <v>1327</v>
      </c>
      <c r="N144" s="14">
        <v>1</v>
      </c>
      <c r="O144" s="14" t="s">
        <v>367</v>
      </c>
      <c r="P144" s="14">
        <v>1</v>
      </c>
      <c r="Q144" s="14">
        <v>0.9</v>
      </c>
      <c r="R144" s="14" t="s">
        <v>368</v>
      </c>
      <c r="S144" s="14" t="s">
        <v>527</v>
      </c>
      <c r="T144" s="14" t="s">
        <v>528</v>
      </c>
      <c r="U144" s="14" t="s">
        <v>529</v>
      </c>
      <c r="V144" s="14" t="s">
        <v>192</v>
      </c>
      <c r="AA144" s="14">
        <v>3</v>
      </c>
      <c r="AB144" s="14">
        <v>3</v>
      </c>
      <c r="AG144" s="14">
        <v>11</v>
      </c>
      <c r="AH144" s="14">
        <v>11</v>
      </c>
      <c r="AM144" s="14">
        <v>5</v>
      </c>
      <c r="AN144" s="14">
        <v>5</v>
      </c>
      <c r="AS144" s="14">
        <v>26</v>
      </c>
      <c r="AT144" s="14">
        <v>26</v>
      </c>
      <c r="AU144" s="14" t="s">
        <v>1326</v>
      </c>
    </row>
    <row r="145" spans="1:47">
      <c r="A145" s="14" t="s">
        <v>1302</v>
      </c>
      <c r="B145" s="14" t="s">
        <v>1328</v>
      </c>
      <c r="C145" s="14" t="s">
        <v>1304</v>
      </c>
      <c r="D145" s="14" t="s">
        <v>1305</v>
      </c>
      <c r="F145" s="14" t="s">
        <v>1329</v>
      </c>
      <c r="I145" s="14" t="s">
        <v>1330</v>
      </c>
      <c r="J145" s="14" t="s">
        <v>1315</v>
      </c>
      <c r="K145" s="14" t="s">
        <v>1331</v>
      </c>
      <c r="L145" s="14" t="s">
        <v>376</v>
      </c>
      <c r="M145" s="14" t="s">
        <v>1332</v>
      </c>
      <c r="N145" s="14">
        <v>1</v>
      </c>
      <c r="O145" s="14" t="s">
        <v>367</v>
      </c>
      <c r="P145" s="14">
        <v>1</v>
      </c>
      <c r="Q145" s="14">
        <v>0.9</v>
      </c>
      <c r="R145" s="14" t="s">
        <v>368</v>
      </c>
      <c r="S145" s="14" t="s">
        <v>527</v>
      </c>
      <c r="T145" s="14" t="s">
        <v>528</v>
      </c>
      <c r="U145" s="14" t="s">
        <v>529</v>
      </c>
      <c r="V145" s="14" t="s">
        <v>192</v>
      </c>
      <c r="AA145" s="14">
        <v>2</v>
      </c>
      <c r="AB145" s="14">
        <v>2</v>
      </c>
      <c r="AG145" s="14">
        <v>5</v>
      </c>
      <c r="AH145" s="14">
        <v>5</v>
      </c>
      <c r="AM145" s="14">
        <v>2</v>
      </c>
      <c r="AN145" s="14">
        <v>4</v>
      </c>
      <c r="AS145" s="14">
        <v>3</v>
      </c>
      <c r="AT145" s="14">
        <v>3</v>
      </c>
      <c r="AU145" s="14" t="s">
        <v>1331</v>
      </c>
    </row>
    <row r="146" spans="1:47">
      <c r="A146" s="14" t="s">
        <v>1333</v>
      </c>
      <c r="B146" s="14" t="s">
        <v>1334</v>
      </c>
      <c r="C146" s="14" t="s">
        <v>1335</v>
      </c>
      <c r="F146" s="14" t="s">
        <v>1336</v>
      </c>
      <c r="I146" s="14" t="s">
        <v>1337</v>
      </c>
      <c r="J146" s="14" t="s">
        <v>1315</v>
      </c>
      <c r="K146" s="14" t="s">
        <v>1338</v>
      </c>
      <c r="L146" s="14" t="s">
        <v>376</v>
      </c>
      <c r="M146" s="14" t="s">
        <v>1339</v>
      </c>
      <c r="N146" s="14">
        <v>1</v>
      </c>
      <c r="O146" s="14" t="s">
        <v>367</v>
      </c>
      <c r="P146" s="14">
        <v>1</v>
      </c>
      <c r="Q146" s="14">
        <v>0.9</v>
      </c>
      <c r="R146" s="14" t="s">
        <v>368</v>
      </c>
      <c r="S146" s="14" t="s">
        <v>527</v>
      </c>
      <c r="T146" s="14" t="s">
        <v>528</v>
      </c>
      <c r="U146" s="14" t="s">
        <v>529</v>
      </c>
      <c r="V146" s="14" t="s">
        <v>192</v>
      </c>
      <c r="AA146" s="14">
        <v>7</v>
      </c>
      <c r="AB146" s="14">
        <v>7</v>
      </c>
      <c r="AG146" s="14">
        <v>3</v>
      </c>
      <c r="AH146" s="14">
        <v>3</v>
      </c>
      <c r="AM146" s="14">
        <v>1</v>
      </c>
      <c r="AN146" s="14">
        <v>1</v>
      </c>
      <c r="AS146" s="14">
        <v>6</v>
      </c>
      <c r="AT146" s="14">
        <v>6</v>
      </c>
      <c r="AU146" s="14" t="s">
        <v>1338</v>
      </c>
    </row>
    <row r="147" spans="1:47">
      <c r="A147" s="14" t="s">
        <v>1310</v>
      </c>
      <c r="B147" s="14" t="s">
        <v>1340</v>
      </c>
      <c r="C147" s="14" t="s">
        <v>1312</v>
      </c>
      <c r="F147" s="14" t="s">
        <v>1341</v>
      </c>
      <c r="I147" s="14" t="s">
        <v>1342</v>
      </c>
      <c r="J147" s="14" t="s">
        <v>1343</v>
      </c>
      <c r="K147" s="14" t="s">
        <v>1344</v>
      </c>
      <c r="L147" s="14" t="s">
        <v>366</v>
      </c>
      <c r="M147" s="14" t="s">
        <v>1345</v>
      </c>
      <c r="N147" s="14">
        <v>1</v>
      </c>
      <c r="O147" s="14" t="s">
        <v>367</v>
      </c>
      <c r="P147" s="14">
        <v>1</v>
      </c>
      <c r="Q147" s="14">
        <v>0.9</v>
      </c>
      <c r="R147" s="14" t="s">
        <v>368</v>
      </c>
      <c r="S147" s="14" t="s">
        <v>527</v>
      </c>
      <c r="T147" s="14" t="s">
        <v>528</v>
      </c>
      <c r="U147" s="14" t="s">
        <v>529</v>
      </c>
      <c r="V147" s="14" t="s">
        <v>192</v>
      </c>
      <c r="AA147" s="14">
        <v>14</v>
      </c>
      <c r="AB147" s="14">
        <v>16</v>
      </c>
      <c r="AG147" s="14">
        <v>8</v>
      </c>
      <c r="AH147" s="14">
        <v>8</v>
      </c>
      <c r="AM147" s="14">
        <v>7</v>
      </c>
      <c r="AN147" s="14">
        <v>7</v>
      </c>
      <c r="AS147" s="14">
        <v>12</v>
      </c>
      <c r="AT147" s="14">
        <v>12</v>
      </c>
      <c r="AU147" s="14" t="s">
        <v>1344</v>
      </c>
    </row>
    <row r="148" spans="1:47">
      <c r="A148" s="14" t="s">
        <v>1310</v>
      </c>
      <c r="B148" s="14" t="s">
        <v>1346</v>
      </c>
      <c r="C148" s="14" t="s">
        <v>1312</v>
      </c>
      <c r="F148" s="14" t="s">
        <v>1347</v>
      </c>
      <c r="I148" s="14" t="s">
        <v>1348</v>
      </c>
      <c r="J148" s="14" t="s">
        <v>1349</v>
      </c>
      <c r="K148" s="14" t="s">
        <v>1350</v>
      </c>
      <c r="L148" s="14" t="s">
        <v>366</v>
      </c>
      <c r="M148" s="14" t="s">
        <v>1351</v>
      </c>
      <c r="N148" s="14">
        <v>1</v>
      </c>
      <c r="O148" s="14" t="s">
        <v>367</v>
      </c>
      <c r="P148" s="14">
        <v>0.9</v>
      </c>
      <c r="Q148" s="14">
        <v>0.9</v>
      </c>
      <c r="R148" s="14" t="s">
        <v>368</v>
      </c>
      <c r="S148" s="14" t="s">
        <v>527</v>
      </c>
      <c r="T148" s="14" t="s">
        <v>528</v>
      </c>
      <c r="U148" s="14" t="s">
        <v>529</v>
      </c>
      <c r="V148" s="14" t="s">
        <v>192</v>
      </c>
      <c r="AA148" s="14">
        <v>6127</v>
      </c>
      <c r="AB148" s="14">
        <v>6542</v>
      </c>
      <c r="AG148" s="14">
        <v>7543</v>
      </c>
      <c r="AH148" s="14">
        <v>7948</v>
      </c>
      <c r="AM148" s="14">
        <v>10107</v>
      </c>
      <c r="AN148" s="14">
        <v>10526</v>
      </c>
      <c r="AS148" s="14">
        <v>9561</v>
      </c>
      <c r="AT148" s="14">
        <v>10536</v>
      </c>
      <c r="AU148" s="14" t="s">
        <v>1350</v>
      </c>
    </row>
    <row r="149" spans="1:47">
      <c r="A149" s="14" t="s">
        <v>1333</v>
      </c>
      <c r="B149" s="14" t="s">
        <v>1352</v>
      </c>
      <c r="C149" s="14" t="s">
        <v>1335</v>
      </c>
      <c r="F149" s="14" t="s">
        <v>1353</v>
      </c>
      <c r="I149" s="14" t="s">
        <v>1354</v>
      </c>
      <c r="K149" s="14" t="s">
        <v>1355</v>
      </c>
      <c r="L149" s="14" t="s">
        <v>366</v>
      </c>
      <c r="M149" s="14" t="s">
        <v>1356</v>
      </c>
      <c r="N149" s="14">
        <v>1</v>
      </c>
      <c r="O149" s="14" t="s">
        <v>526</v>
      </c>
      <c r="P149" s="14">
        <v>1</v>
      </c>
      <c r="Q149" s="14">
        <v>0.9</v>
      </c>
      <c r="R149" s="14" t="s">
        <v>385</v>
      </c>
      <c r="S149" s="14" t="s">
        <v>527</v>
      </c>
      <c r="T149" s="14" t="s">
        <v>528</v>
      </c>
      <c r="U149" s="14" t="s">
        <v>529</v>
      </c>
      <c r="V149" s="14" t="s">
        <v>192</v>
      </c>
      <c r="AG149" s="14">
        <v>455</v>
      </c>
      <c r="AH149" s="14">
        <v>898</v>
      </c>
      <c r="AS149" s="14">
        <v>159</v>
      </c>
      <c r="AT149" s="14">
        <v>192</v>
      </c>
      <c r="AU149" s="14" t="s">
        <v>1355</v>
      </c>
    </row>
    <row r="150" spans="1:47">
      <c r="A150" s="14" t="s">
        <v>1310</v>
      </c>
      <c r="B150" s="14" t="s">
        <v>1357</v>
      </c>
      <c r="C150" s="14" t="s">
        <v>1312</v>
      </c>
      <c r="F150" s="14" t="s">
        <v>1358</v>
      </c>
      <c r="I150" s="14" t="s">
        <v>1359</v>
      </c>
      <c r="K150" s="14" t="s">
        <v>1360</v>
      </c>
      <c r="L150" s="14" t="s">
        <v>366</v>
      </c>
      <c r="M150" s="14" t="s">
        <v>1361</v>
      </c>
      <c r="N150" s="14">
        <v>1</v>
      </c>
      <c r="O150" s="14" t="s">
        <v>367</v>
      </c>
      <c r="P150" s="14">
        <v>1</v>
      </c>
      <c r="Q150" s="14">
        <v>0.9</v>
      </c>
      <c r="R150" s="14" t="s">
        <v>378</v>
      </c>
      <c r="S150" s="14" t="s">
        <v>527</v>
      </c>
      <c r="T150" s="14" t="s">
        <v>528</v>
      </c>
      <c r="U150" s="14" t="s">
        <v>529</v>
      </c>
      <c r="V150" s="14" t="s">
        <v>192</v>
      </c>
      <c r="AG150" s="14">
        <v>4</v>
      </c>
      <c r="AH150" s="14">
        <v>4</v>
      </c>
      <c r="AM150" s="14">
        <v>1</v>
      </c>
      <c r="AN150" s="14">
        <v>1</v>
      </c>
      <c r="AS150" s="14">
        <v>8</v>
      </c>
      <c r="AT150" s="14">
        <v>8</v>
      </c>
      <c r="AU150" s="14" t="s">
        <v>1360</v>
      </c>
    </row>
    <row r="151" spans="1:47">
      <c r="A151" s="14" t="s">
        <v>1362</v>
      </c>
      <c r="B151" s="14" t="s">
        <v>1363</v>
      </c>
      <c r="C151" s="14" t="s">
        <v>1364</v>
      </c>
      <c r="D151" s="14" t="s">
        <v>1365</v>
      </c>
      <c r="F151" s="14" t="s">
        <v>1366</v>
      </c>
      <c r="G151" s="14" t="s">
        <v>1367</v>
      </c>
      <c r="I151" s="14" t="s">
        <v>1368</v>
      </c>
      <c r="J151" s="14" t="s">
        <v>1369</v>
      </c>
      <c r="K151" s="14" t="s">
        <v>1370</v>
      </c>
      <c r="L151" s="14" t="s">
        <v>376</v>
      </c>
      <c r="M151" s="14" t="s">
        <v>1371</v>
      </c>
      <c r="N151" s="14">
        <v>1</v>
      </c>
      <c r="O151" s="14" t="s">
        <v>367</v>
      </c>
      <c r="P151" s="14">
        <v>1</v>
      </c>
      <c r="Q151" s="14">
        <v>0.9</v>
      </c>
      <c r="R151" s="14" t="s">
        <v>368</v>
      </c>
      <c r="S151" s="14" t="s">
        <v>527</v>
      </c>
      <c r="T151" s="14" t="s">
        <v>528</v>
      </c>
      <c r="U151" s="14" t="s">
        <v>529</v>
      </c>
      <c r="V151" s="14" t="s">
        <v>1372</v>
      </c>
      <c r="X151" s="14">
        <v>0</v>
      </c>
      <c r="Z151" s="14">
        <v>0</v>
      </c>
      <c r="AA151" s="14">
        <v>13</v>
      </c>
      <c r="AB151" s="14">
        <v>13</v>
      </c>
      <c r="AD151" s="14">
        <v>0</v>
      </c>
      <c r="AF151" s="14">
        <v>0</v>
      </c>
      <c r="AG151" s="14">
        <v>17</v>
      </c>
      <c r="AH151" s="14">
        <v>17</v>
      </c>
      <c r="AJ151" s="14">
        <v>0</v>
      </c>
      <c r="AL151" s="14">
        <v>0</v>
      </c>
      <c r="AM151" s="14">
        <v>14</v>
      </c>
      <c r="AN151" s="14">
        <v>14</v>
      </c>
      <c r="AP151" s="14">
        <v>0</v>
      </c>
      <c r="AR151" s="14">
        <v>0</v>
      </c>
      <c r="AS151" s="14">
        <v>25</v>
      </c>
      <c r="AT151" s="14">
        <v>25</v>
      </c>
      <c r="AU151" s="14" t="s">
        <v>1370</v>
      </c>
    </row>
    <row r="152" spans="1:47">
      <c r="A152" s="14" t="s">
        <v>1373</v>
      </c>
      <c r="B152" s="14" t="s">
        <v>1374</v>
      </c>
      <c r="C152" s="14" t="s">
        <v>1375</v>
      </c>
      <c r="F152" s="14" t="s">
        <v>1376</v>
      </c>
      <c r="I152" s="14" t="s">
        <v>1377</v>
      </c>
      <c r="J152" s="14" t="s">
        <v>1378</v>
      </c>
      <c r="K152" s="14" t="s">
        <v>1379</v>
      </c>
      <c r="L152" s="14" t="s">
        <v>376</v>
      </c>
      <c r="M152" s="14" t="s">
        <v>1380</v>
      </c>
      <c r="N152" s="14">
        <v>1</v>
      </c>
      <c r="O152" s="14" t="s">
        <v>367</v>
      </c>
      <c r="P152" s="14">
        <v>1</v>
      </c>
      <c r="Q152" s="14">
        <v>0.9</v>
      </c>
      <c r="R152" s="14" t="s">
        <v>368</v>
      </c>
      <c r="S152" s="14" t="s">
        <v>527</v>
      </c>
      <c r="T152" s="14" t="s">
        <v>528</v>
      </c>
      <c r="U152" s="14" t="s">
        <v>529</v>
      </c>
      <c r="V152" s="14" t="s">
        <v>1372</v>
      </c>
      <c r="X152" s="14">
        <v>0</v>
      </c>
      <c r="Z152" s="14">
        <v>0</v>
      </c>
      <c r="AA152" s="14">
        <v>2</v>
      </c>
      <c r="AB152" s="14">
        <v>2</v>
      </c>
      <c r="AD152" s="14">
        <v>0</v>
      </c>
      <c r="AF152" s="14">
        <v>0</v>
      </c>
      <c r="AG152" s="14">
        <v>2</v>
      </c>
      <c r="AH152" s="14">
        <v>2</v>
      </c>
      <c r="AJ152" s="14">
        <v>0</v>
      </c>
      <c r="AL152" s="14">
        <v>0</v>
      </c>
      <c r="AM152" s="14">
        <v>1</v>
      </c>
      <c r="AN152" s="14">
        <v>1</v>
      </c>
      <c r="AP152" s="14">
        <v>0</v>
      </c>
      <c r="AR152" s="14">
        <v>0</v>
      </c>
      <c r="AS152" s="14">
        <v>43</v>
      </c>
      <c r="AT152" s="14">
        <v>43</v>
      </c>
      <c r="AU152" s="14" t="s">
        <v>1379</v>
      </c>
    </row>
    <row r="153" spans="1:47">
      <c r="A153" s="14" t="s">
        <v>1381</v>
      </c>
      <c r="B153" s="14" t="s">
        <v>1382</v>
      </c>
      <c r="C153" s="14" t="s">
        <v>1383</v>
      </c>
      <c r="D153" s="14" t="s">
        <v>1384</v>
      </c>
      <c r="F153" s="14" t="s">
        <v>438</v>
      </c>
      <c r="I153" s="14" t="s">
        <v>1377</v>
      </c>
      <c r="J153" s="14" t="s">
        <v>1385</v>
      </c>
      <c r="K153" s="14" t="s">
        <v>1386</v>
      </c>
      <c r="L153" s="14" t="s">
        <v>376</v>
      </c>
      <c r="M153" s="14" t="s">
        <v>1387</v>
      </c>
      <c r="N153" s="14">
        <v>2</v>
      </c>
      <c r="O153" s="14" t="s">
        <v>367</v>
      </c>
      <c r="P153" s="14">
        <v>1</v>
      </c>
      <c r="Q153" s="14">
        <v>0.9</v>
      </c>
      <c r="R153" s="14" t="s">
        <v>368</v>
      </c>
      <c r="S153" s="14" t="s">
        <v>527</v>
      </c>
      <c r="T153" s="14" t="s">
        <v>528</v>
      </c>
      <c r="U153" s="14" t="s">
        <v>529</v>
      </c>
      <c r="V153" s="14" t="s">
        <v>1372</v>
      </c>
      <c r="X153" s="14">
        <v>0</v>
      </c>
      <c r="Z153" s="14">
        <v>0</v>
      </c>
      <c r="AA153" s="14">
        <v>17</v>
      </c>
      <c r="AB153" s="14">
        <v>17</v>
      </c>
      <c r="AD153" s="14">
        <v>0</v>
      </c>
      <c r="AF153" s="14">
        <v>0</v>
      </c>
      <c r="AG153" s="14">
        <v>27</v>
      </c>
      <c r="AH153" s="14">
        <v>27</v>
      </c>
      <c r="AJ153" s="14">
        <v>0</v>
      </c>
      <c r="AL153" s="14">
        <v>0</v>
      </c>
      <c r="AM153" s="14">
        <v>26</v>
      </c>
      <c r="AN153" s="14">
        <v>26</v>
      </c>
      <c r="AP153" s="14">
        <v>0</v>
      </c>
      <c r="AR153" s="14">
        <v>0</v>
      </c>
      <c r="AS153" s="14">
        <v>27</v>
      </c>
      <c r="AT153" s="14">
        <v>27</v>
      </c>
      <c r="AU153" s="14" t="s">
        <v>1386</v>
      </c>
    </row>
    <row r="154" spans="1:47">
      <c r="A154" s="14" t="s">
        <v>1388</v>
      </c>
      <c r="B154" s="14" t="s">
        <v>1389</v>
      </c>
      <c r="C154" s="14" t="s">
        <v>1390</v>
      </c>
      <c r="D154" s="14" t="s">
        <v>1391</v>
      </c>
      <c r="F154" s="14" t="s">
        <v>439</v>
      </c>
      <c r="I154" s="14" t="s">
        <v>1368</v>
      </c>
      <c r="J154" s="14" t="s">
        <v>1392</v>
      </c>
      <c r="K154" s="14" t="s">
        <v>1393</v>
      </c>
      <c r="L154" s="14" t="s">
        <v>376</v>
      </c>
      <c r="M154" s="14" t="s">
        <v>1394</v>
      </c>
      <c r="O154" s="14" t="s">
        <v>367</v>
      </c>
      <c r="P154" s="14">
        <v>1</v>
      </c>
      <c r="Q154" s="14">
        <v>0.9</v>
      </c>
      <c r="R154" s="14" t="s">
        <v>368</v>
      </c>
      <c r="S154" s="14" t="s">
        <v>527</v>
      </c>
      <c r="T154" s="14" t="s">
        <v>528</v>
      </c>
      <c r="U154" s="14" t="s">
        <v>529</v>
      </c>
      <c r="V154" s="14" t="s">
        <v>1372</v>
      </c>
      <c r="X154" s="14">
        <v>0</v>
      </c>
      <c r="Z154" s="14">
        <v>0</v>
      </c>
      <c r="AA154" s="14">
        <v>36</v>
      </c>
      <c r="AB154" s="14">
        <v>36</v>
      </c>
      <c r="AD154" s="14">
        <v>0</v>
      </c>
      <c r="AF154" s="14">
        <v>0</v>
      </c>
      <c r="AG154" s="14">
        <v>39</v>
      </c>
      <c r="AH154" s="14">
        <v>39</v>
      </c>
      <c r="AJ154" s="14">
        <v>0</v>
      </c>
      <c r="AL154" s="14">
        <v>0</v>
      </c>
      <c r="AM154" s="14">
        <v>36</v>
      </c>
      <c r="AN154" s="14">
        <v>36</v>
      </c>
      <c r="AP154" s="14">
        <v>0</v>
      </c>
      <c r="AR154" s="14">
        <v>0</v>
      </c>
      <c r="AS154" s="14">
        <v>45</v>
      </c>
      <c r="AT154" s="14">
        <v>45</v>
      </c>
      <c r="AU154" s="14" t="s">
        <v>1393</v>
      </c>
    </row>
    <row r="155" spans="1:47">
      <c r="A155" s="14" t="s">
        <v>1395</v>
      </c>
      <c r="B155" s="14" t="s">
        <v>440</v>
      </c>
      <c r="C155" s="14" t="s">
        <v>1364</v>
      </c>
      <c r="D155" s="14" t="s">
        <v>1365</v>
      </c>
      <c r="F155" s="14" t="s">
        <v>1396</v>
      </c>
      <c r="I155" s="14" t="s">
        <v>1368</v>
      </c>
      <c r="J155" s="14" t="s">
        <v>1397</v>
      </c>
      <c r="K155" s="14" t="s">
        <v>1398</v>
      </c>
      <c r="L155" s="14" t="s">
        <v>376</v>
      </c>
      <c r="M155" s="14" t="s">
        <v>1399</v>
      </c>
      <c r="N155" s="14">
        <v>2</v>
      </c>
      <c r="O155" s="14" t="s">
        <v>367</v>
      </c>
      <c r="P155" s="14">
        <v>1</v>
      </c>
      <c r="Q155" s="14">
        <v>0.9</v>
      </c>
      <c r="R155" s="14" t="s">
        <v>368</v>
      </c>
      <c r="S155" s="14" t="s">
        <v>527</v>
      </c>
      <c r="T155" s="14" t="s">
        <v>528</v>
      </c>
      <c r="U155" s="14" t="s">
        <v>529</v>
      </c>
      <c r="V155" s="14" t="s">
        <v>1372</v>
      </c>
      <c r="X155" s="14">
        <v>0</v>
      </c>
      <c r="Z155" s="14">
        <v>0</v>
      </c>
      <c r="AA155" s="14">
        <v>2</v>
      </c>
      <c r="AB155" s="14">
        <v>2</v>
      </c>
      <c r="AD155" s="14">
        <v>0</v>
      </c>
      <c r="AF155" s="14">
        <v>0</v>
      </c>
      <c r="AG155" s="14">
        <v>4</v>
      </c>
      <c r="AH155" s="14">
        <v>4</v>
      </c>
      <c r="AJ155" s="14">
        <v>0</v>
      </c>
      <c r="AL155" s="14">
        <v>0</v>
      </c>
      <c r="AM155" s="14">
        <v>2</v>
      </c>
      <c r="AN155" s="14">
        <v>2</v>
      </c>
      <c r="AP155" s="14">
        <v>0</v>
      </c>
      <c r="AR155" s="14">
        <v>0</v>
      </c>
      <c r="AS155" s="14">
        <v>6</v>
      </c>
      <c r="AT155" s="14">
        <v>6</v>
      </c>
      <c r="AU155" s="14" t="s">
        <v>1398</v>
      </c>
    </row>
    <row r="156" spans="1:47">
      <c r="A156" s="14" t="s">
        <v>1395</v>
      </c>
      <c r="B156" s="14" t="s">
        <v>1400</v>
      </c>
      <c r="C156" s="14" t="s">
        <v>1364</v>
      </c>
      <c r="D156" s="14" t="s">
        <v>1365</v>
      </c>
      <c r="F156" s="14" t="s">
        <v>1401</v>
      </c>
      <c r="I156" s="14" t="s">
        <v>1377</v>
      </c>
      <c r="J156" s="14" t="s">
        <v>1402</v>
      </c>
      <c r="K156" s="14" t="s">
        <v>1403</v>
      </c>
      <c r="L156" s="14" t="s">
        <v>376</v>
      </c>
      <c r="M156" s="14" t="s">
        <v>1404</v>
      </c>
      <c r="N156" s="14">
        <v>2</v>
      </c>
      <c r="O156" s="14" t="s">
        <v>367</v>
      </c>
      <c r="P156" s="14">
        <v>1</v>
      </c>
      <c r="Q156" s="14">
        <v>0.9</v>
      </c>
      <c r="R156" s="14" t="s">
        <v>368</v>
      </c>
      <c r="S156" s="14" t="s">
        <v>527</v>
      </c>
      <c r="T156" s="14" t="s">
        <v>528</v>
      </c>
      <c r="U156" s="14" t="s">
        <v>529</v>
      </c>
      <c r="V156" s="14" t="s">
        <v>1372</v>
      </c>
      <c r="X156" s="14">
        <v>0</v>
      </c>
      <c r="Z156" s="14">
        <v>0</v>
      </c>
      <c r="AA156" s="14">
        <v>13</v>
      </c>
      <c r="AB156" s="14">
        <v>13</v>
      </c>
      <c r="AD156" s="14">
        <v>0</v>
      </c>
      <c r="AF156" s="14">
        <v>0</v>
      </c>
      <c r="AG156" s="14">
        <v>17</v>
      </c>
      <c r="AH156" s="14">
        <v>17</v>
      </c>
      <c r="AJ156" s="14">
        <v>0</v>
      </c>
      <c r="AL156" s="14">
        <v>0</v>
      </c>
      <c r="AM156" s="14">
        <v>14</v>
      </c>
      <c r="AN156" s="14">
        <v>14</v>
      </c>
      <c r="AP156" s="14">
        <v>0</v>
      </c>
      <c r="AR156" s="14">
        <v>0</v>
      </c>
      <c r="AS156" s="14">
        <v>25</v>
      </c>
      <c r="AT156" s="14">
        <v>25</v>
      </c>
      <c r="AU156" s="14" t="s">
        <v>1403</v>
      </c>
    </row>
    <row r="157" spans="1:47">
      <c r="A157" s="14" t="s">
        <v>1405</v>
      </c>
      <c r="B157" s="14" t="s">
        <v>1406</v>
      </c>
      <c r="C157" s="14" t="s">
        <v>1375</v>
      </c>
      <c r="F157" s="14" t="s">
        <v>1407</v>
      </c>
      <c r="I157" s="14" t="s">
        <v>1377</v>
      </c>
      <c r="J157" s="14" t="s">
        <v>1408</v>
      </c>
      <c r="K157" s="14" t="s">
        <v>1409</v>
      </c>
      <c r="L157" s="14" t="s">
        <v>376</v>
      </c>
      <c r="M157" s="14" t="s">
        <v>1410</v>
      </c>
      <c r="N157" s="14">
        <v>1</v>
      </c>
      <c r="O157" s="14" t="s">
        <v>367</v>
      </c>
      <c r="P157" s="14">
        <v>1</v>
      </c>
      <c r="Q157" s="14">
        <v>0.9</v>
      </c>
      <c r="R157" s="14" t="s">
        <v>368</v>
      </c>
      <c r="S157" s="14" t="s">
        <v>527</v>
      </c>
      <c r="T157" s="14" t="s">
        <v>528</v>
      </c>
      <c r="U157" s="14" t="s">
        <v>529</v>
      </c>
      <c r="V157" s="14" t="s">
        <v>192</v>
      </c>
      <c r="X157" s="14">
        <v>0</v>
      </c>
      <c r="Z157" s="14">
        <v>0</v>
      </c>
      <c r="AA157" s="14">
        <v>4</v>
      </c>
      <c r="AB157" s="14">
        <v>4</v>
      </c>
      <c r="AD157" s="14">
        <v>0</v>
      </c>
      <c r="AF157" s="14">
        <v>0</v>
      </c>
      <c r="AG157" s="14">
        <v>4</v>
      </c>
      <c r="AH157" s="14">
        <v>4</v>
      </c>
      <c r="AJ157" s="14">
        <v>0</v>
      </c>
      <c r="AL157" s="14">
        <v>0</v>
      </c>
      <c r="AM157" s="14">
        <v>1</v>
      </c>
      <c r="AN157" s="14">
        <v>1</v>
      </c>
      <c r="AP157" s="14">
        <v>0</v>
      </c>
      <c r="AR157" s="14">
        <v>0</v>
      </c>
      <c r="AS157" s="14">
        <v>4</v>
      </c>
      <c r="AT157" s="14">
        <v>4</v>
      </c>
      <c r="AU157" s="14" t="s">
        <v>1409</v>
      </c>
    </row>
    <row r="158" spans="1:47">
      <c r="A158" s="14" t="s">
        <v>1092</v>
      </c>
      <c r="B158" s="14" t="s">
        <v>1411</v>
      </c>
      <c r="C158" s="14" t="s">
        <v>1094</v>
      </c>
      <c r="D158" s="14" t="s">
        <v>1095</v>
      </c>
      <c r="F158" s="14" t="s">
        <v>1412</v>
      </c>
      <c r="I158" s="14" t="s">
        <v>1413</v>
      </c>
      <c r="K158" s="14" t="s">
        <v>1414</v>
      </c>
      <c r="L158" s="14" t="s">
        <v>366</v>
      </c>
      <c r="M158" s="14" t="s">
        <v>1415</v>
      </c>
      <c r="N158" s="14">
        <v>1</v>
      </c>
      <c r="O158" s="14" t="s">
        <v>879</v>
      </c>
      <c r="P158" s="14">
        <v>1</v>
      </c>
      <c r="Q158" s="14">
        <v>0.9</v>
      </c>
      <c r="R158" s="14" t="s">
        <v>385</v>
      </c>
      <c r="S158" s="14" t="s">
        <v>527</v>
      </c>
      <c r="T158" s="14" t="s">
        <v>528</v>
      </c>
      <c r="U158" s="14" t="s">
        <v>529</v>
      </c>
      <c r="V158" s="14" t="s">
        <v>171</v>
      </c>
      <c r="AG158" s="14">
        <v>4</v>
      </c>
      <c r="AH158" s="14">
        <v>4</v>
      </c>
      <c r="AS158" s="14">
        <v>4</v>
      </c>
      <c r="AT158" s="14">
        <v>4</v>
      </c>
      <c r="AU158" s="14" t="s">
        <v>1414</v>
      </c>
    </row>
    <row r="159" spans="1:47">
      <c r="A159" s="14" t="s">
        <v>1416</v>
      </c>
      <c r="B159" s="14" t="s">
        <v>1417</v>
      </c>
      <c r="C159" s="14" t="s">
        <v>1418</v>
      </c>
      <c r="D159" s="14" t="s">
        <v>1419</v>
      </c>
      <c r="F159" s="14" t="s">
        <v>1420</v>
      </c>
      <c r="I159" s="14" t="s">
        <v>1421</v>
      </c>
      <c r="K159" s="14" t="s">
        <v>1422</v>
      </c>
      <c r="L159" s="14" t="s">
        <v>366</v>
      </c>
      <c r="M159" s="14" t="s">
        <v>1423</v>
      </c>
      <c r="N159" s="14">
        <v>1</v>
      </c>
      <c r="O159" s="14" t="s">
        <v>879</v>
      </c>
      <c r="P159" s="14">
        <v>1</v>
      </c>
      <c r="Q159" s="14">
        <v>0.9</v>
      </c>
      <c r="R159" s="14" t="s">
        <v>368</v>
      </c>
      <c r="S159" s="14" t="s">
        <v>527</v>
      </c>
      <c r="T159" s="14" t="s">
        <v>528</v>
      </c>
      <c r="U159" s="14" t="s">
        <v>529</v>
      </c>
      <c r="V159" s="14" t="s">
        <v>1424</v>
      </c>
      <c r="X159" s="14">
        <v>0</v>
      </c>
      <c r="Z159" s="14">
        <v>0</v>
      </c>
      <c r="AA159" s="14">
        <v>3</v>
      </c>
      <c r="AB159" s="14">
        <v>3</v>
      </c>
      <c r="AD159" s="14">
        <v>0</v>
      </c>
      <c r="AF159" s="14">
        <v>0</v>
      </c>
      <c r="AG159" s="14">
        <v>3</v>
      </c>
      <c r="AH159" s="14">
        <v>3</v>
      </c>
      <c r="AJ159" s="14">
        <v>0</v>
      </c>
      <c r="AL159" s="14">
        <v>0</v>
      </c>
      <c r="AM159" s="14">
        <v>3</v>
      </c>
      <c r="AN159" s="14">
        <v>3</v>
      </c>
      <c r="AP159" s="14">
        <v>0</v>
      </c>
      <c r="AR159" s="14">
        <v>0</v>
      </c>
      <c r="AS159" s="14">
        <v>3</v>
      </c>
      <c r="AT159" s="14">
        <v>3</v>
      </c>
      <c r="AU159" s="14" t="s">
        <v>1422</v>
      </c>
    </row>
    <row r="160" spans="1:47">
      <c r="A160" s="14" t="s">
        <v>1416</v>
      </c>
      <c r="B160" s="14" t="s">
        <v>1425</v>
      </c>
      <c r="C160" s="14" t="s">
        <v>1418</v>
      </c>
      <c r="D160" s="14" t="s">
        <v>1419</v>
      </c>
      <c r="F160" s="14" t="s">
        <v>1426</v>
      </c>
      <c r="I160" s="14" t="s">
        <v>1427</v>
      </c>
      <c r="J160" s="14" t="s">
        <v>1428</v>
      </c>
      <c r="K160" s="14" t="s">
        <v>1429</v>
      </c>
      <c r="L160" s="14" t="s">
        <v>376</v>
      </c>
      <c r="M160" s="14" t="s">
        <v>1430</v>
      </c>
      <c r="N160" s="14">
        <v>1</v>
      </c>
      <c r="O160" s="14" t="s">
        <v>367</v>
      </c>
      <c r="P160" s="14">
        <v>0.8</v>
      </c>
      <c r="Q160" s="14">
        <v>0.9</v>
      </c>
      <c r="R160" s="14" t="s">
        <v>368</v>
      </c>
      <c r="S160" s="14" t="s">
        <v>527</v>
      </c>
      <c r="T160" s="14" t="s">
        <v>528</v>
      </c>
      <c r="U160" s="14" t="s">
        <v>529</v>
      </c>
      <c r="V160" s="14" t="s">
        <v>1424</v>
      </c>
      <c r="X160" s="14">
        <v>0</v>
      </c>
      <c r="Z160" s="14">
        <v>0</v>
      </c>
      <c r="AA160" s="14">
        <v>361</v>
      </c>
      <c r="AB160" s="14">
        <v>524</v>
      </c>
      <c r="AD160" s="14">
        <v>0</v>
      </c>
      <c r="AF160" s="14">
        <v>0</v>
      </c>
      <c r="AG160" s="14">
        <v>536</v>
      </c>
      <c r="AH160" s="14">
        <v>620</v>
      </c>
      <c r="AJ160" s="14">
        <v>0</v>
      </c>
      <c r="AL160" s="14">
        <v>0</v>
      </c>
      <c r="AM160" s="14">
        <v>720</v>
      </c>
      <c r="AN160" s="14">
        <v>617</v>
      </c>
      <c r="AP160" s="14">
        <v>0</v>
      </c>
      <c r="AR160" s="14">
        <v>0</v>
      </c>
      <c r="AS160" s="14">
        <v>700</v>
      </c>
      <c r="AT160" s="14">
        <v>702</v>
      </c>
      <c r="AU160" s="14" t="s">
        <v>1429</v>
      </c>
    </row>
    <row r="161" spans="1:47">
      <c r="A161" s="14" t="s">
        <v>1416</v>
      </c>
      <c r="B161" s="14" t="s">
        <v>1431</v>
      </c>
      <c r="C161" s="14" t="s">
        <v>1418</v>
      </c>
      <c r="D161" s="14" t="s">
        <v>1419</v>
      </c>
      <c r="F161" s="14" t="s">
        <v>1432</v>
      </c>
      <c r="I161" s="14" t="s">
        <v>1433</v>
      </c>
      <c r="J161" s="14" t="s">
        <v>1434</v>
      </c>
      <c r="K161" s="14" t="s">
        <v>1435</v>
      </c>
      <c r="L161" s="14" t="s">
        <v>376</v>
      </c>
      <c r="M161" s="14" t="s">
        <v>1436</v>
      </c>
      <c r="N161" s="14">
        <v>1</v>
      </c>
      <c r="O161" s="14" t="s">
        <v>367</v>
      </c>
      <c r="P161" s="14">
        <v>1</v>
      </c>
      <c r="Q161" s="14">
        <v>0.9</v>
      </c>
      <c r="R161" s="14" t="s">
        <v>442</v>
      </c>
      <c r="S161" s="14" t="s">
        <v>527</v>
      </c>
      <c r="T161" s="14" t="s">
        <v>528</v>
      </c>
      <c r="U161" s="14" t="s">
        <v>529</v>
      </c>
      <c r="V161" s="14" t="s">
        <v>1424</v>
      </c>
      <c r="X161" s="14">
        <v>0</v>
      </c>
      <c r="Y161" s="14">
        <v>20</v>
      </c>
      <c r="Z161" s="14">
        <v>20</v>
      </c>
      <c r="AB161" s="14">
        <v>0</v>
      </c>
      <c r="AC161" s="14">
        <v>97</v>
      </c>
      <c r="AD161" s="14">
        <v>97</v>
      </c>
      <c r="AF161" s="14">
        <v>0</v>
      </c>
      <c r="AG161" s="14">
        <v>52</v>
      </c>
      <c r="AH161" s="14">
        <v>52</v>
      </c>
      <c r="AJ161" s="14">
        <v>0</v>
      </c>
      <c r="AK161" s="14">
        <v>73</v>
      </c>
      <c r="AL161" s="14">
        <v>73</v>
      </c>
      <c r="AN161" s="14">
        <v>0</v>
      </c>
      <c r="AR161" s="14">
        <v>0</v>
      </c>
      <c r="AS161" s="14">
        <v>111</v>
      </c>
      <c r="AT161" s="14">
        <v>111</v>
      </c>
      <c r="AU161" s="14" t="s">
        <v>1435</v>
      </c>
    </row>
    <row r="162" spans="1:47">
      <c r="A162" s="14" t="s">
        <v>1437</v>
      </c>
      <c r="B162" s="14" t="s">
        <v>1438</v>
      </c>
      <c r="C162" s="14" t="s">
        <v>1439</v>
      </c>
      <c r="D162" s="14" t="s">
        <v>1440</v>
      </c>
      <c r="F162" s="14" t="s">
        <v>1441</v>
      </c>
      <c r="I162" s="14" t="s">
        <v>1442</v>
      </c>
      <c r="J162" s="14" t="s">
        <v>1443</v>
      </c>
      <c r="K162" s="14" t="s">
        <v>1444</v>
      </c>
      <c r="L162" s="14" t="s">
        <v>376</v>
      </c>
      <c r="M162" s="14" t="s">
        <v>1445</v>
      </c>
      <c r="N162" s="14">
        <v>1</v>
      </c>
      <c r="O162" s="14" t="s">
        <v>367</v>
      </c>
      <c r="P162" s="14">
        <v>1</v>
      </c>
      <c r="Q162" s="14">
        <v>0.9</v>
      </c>
      <c r="R162" s="14" t="s">
        <v>368</v>
      </c>
      <c r="S162" s="14" t="s">
        <v>527</v>
      </c>
      <c r="T162" s="14" t="s">
        <v>528</v>
      </c>
      <c r="U162" s="14" t="s">
        <v>529</v>
      </c>
      <c r="V162" s="14" t="s">
        <v>1446</v>
      </c>
      <c r="X162" s="14">
        <v>0</v>
      </c>
      <c r="Z162" s="14">
        <v>0</v>
      </c>
      <c r="AA162" s="14">
        <v>4</v>
      </c>
      <c r="AB162" s="14">
        <v>4</v>
      </c>
      <c r="AD162" s="14">
        <v>0</v>
      </c>
      <c r="AF162" s="14">
        <v>0</v>
      </c>
      <c r="AG162" s="14">
        <v>9</v>
      </c>
      <c r="AH162" s="14">
        <v>9</v>
      </c>
      <c r="AJ162" s="14">
        <v>0</v>
      </c>
      <c r="AL162" s="14">
        <v>0</v>
      </c>
      <c r="AM162" s="14">
        <v>13</v>
      </c>
      <c r="AN162" s="14">
        <v>13</v>
      </c>
      <c r="AP162" s="14">
        <v>0</v>
      </c>
      <c r="AR162" s="14">
        <v>0</v>
      </c>
      <c r="AS162" s="14">
        <v>10</v>
      </c>
      <c r="AT162" s="14">
        <v>10</v>
      </c>
      <c r="AU162" s="14" t="s">
        <v>1444</v>
      </c>
    </row>
    <row r="163" spans="1:47">
      <c r="A163" s="14" t="s">
        <v>1437</v>
      </c>
      <c r="B163" s="14" t="s">
        <v>1447</v>
      </c>
      <c r="C163" s="14" t="s">
        <v>1439</v>
      </c>
      <c r="D163" s="14" t="s">
        <v>1440</v>
      </c>
      <c r="F163" s="14" t="s">
        <v>1448</v>
      </c>
      <c r="I163" s="14" t="s">
        <v>1449</v>
      </c>
      <c r="J163" s="14" t="s">
        <v>1450</v>
      </c>
      <c r="K163" s="14" t="s">
        <v>1451</v>
      </c>
      <c r="L163" s="14" t="s">
        <v>376</v>
      </c>
      <c r="M163" s="14" t="s">
        <v>1452</v>
      </c>
      <c r="N163" s="14">
        <v>2</v>
      </c>
      <c r="O163" s="14" t="s">
        <v>367</v>
      </c>
      <c r="P163" s="14">
        <v>1</v>
      </c>
      <c r="Q163" s="14">
        <v>0.9</v>
      </c>
      <c r="R163" s="14" t="s">
        <v>368</v>
      </c>
      <c r="S163" s="14" t="s">
        <v>527</v>
      </c>
      <c r="T163" s="14" t="s">
        <v>528</v>
      </c>
      <c r="U163" s="14" t="s">
        <v>529</v>
      </c>
      <c r="V163" s="14" t="s">
        <v>1446</v>
      </c>
      <c r="X163" s="14">
        <v>0</v>
      </c>
      <c r="Z163" s="14">
        <v>0</v>
      </c>
      <c r="AA163" s="14">
        <v>4</v>
      </c>
      <c r="AB163" s="14">
        <v>4</v>
      </c>
      <c r="AD163" s="14">
        <v>0</v>
      </c>
      <c r="AF163" s="14">
        <v>0</v>
      </c>
      <c r="AG163" s="14">
        <v>7</v>
      </c>
      <c r="AH163" s="14">
        <v>7</v>
      </c>
      <c r="AJ163" s="14">
        <v>0</v>
      </c>
      <c r="AL163" s="14">
        <v>0</v>
      </c>
      <c r="AM163" s="14">
        <v>6</v>
      </c>
      <c r="AN163" s="14">
        <v>6</v>
      </c>
      <c r="AP163" s="14">
        <v>0</v>
      </c>
      <c r="AR163" s="14">
        <v>0</v>
      </c>
      <c r="AS163" s="14">
        <v>28</v>
      </c>
      <c r="AT163" s="14">
        <v>28</v>
      </c>
      <c r="AU163" s="14" t="s">
        <v>1451</v>
      </c>
    </row>
    <row r="164" spans="1:47">
      <c r="A164" s="14" t="s">
        <v>1437</v>
      </c>
      <c r="B164" s="14" t="s">
        <v>1453</v>
      </c>
      <c r="C164" s="14" t="s">
        <v>1439</v>
      </c>
      <c r="D164" s="14" t="s">
        <v>1440</v>
      </c>
      <c r="F164" s="14" t="s">
        <v>1454</v>
      </c>
      <c r="I164" s="14" t="s">
        <v>1455</v>
      </c>
      <c r="J164" s="14" t="s">
        <v>1456</v>
      </c>
      <c r="K164" s="14" t="s">
        <v>1457</v>
      </c>
      <c r="L164" s="14" t="s">
        <v>376</v>
      </c>
      <c r="M164" s="14" t="s">
        <v>1458</v>
      </c>
      <c r="N164" s="14">
        <v>2</v>
      </c>
      <c r="O164" s="14" t="s">
        <v>367</v>
      </c>
      <c r="P164" s="14">
        <v>1.4E-2</v>
      </c>
      <c r="Q164" s="14" t="s">
        <v>1459</v>
      </c>
      <c r="R164" s="14" t="s">
        <v>368</v>
      </c>
      <c r="S164" s="14" t="s">
        <v>1460</v>
      </c>
      <c r="T164" s="14" t="s">
        <v>1461</v>
      </c>
      <c r="U164" s="14" t="s">
        <v>1462</v>
      </c>
      <c r="V164" s="14" t="s">
        <v>1446</v>
      </c>
      <c r="X164" s="14">
        <v>0</v>
      </c>
      <c r="Z164" s="14">
        <v>0</v>
      </c>
      <c r="AA164" s="14">
        <v>421</v>
      </c>
      <c r="AB164" s="14">
        <v>47869</v>
      </c>
      <c r="AD164" s="14">
        <v>0</v>
      </c>
      <c r="AF164" s="14">
        <v>0</v>
      </c>
      <c r="AG164" s="14">
        <v>341</v>
      </c>
      <c r="AH164" s="14">
        <v>55888</v>
      </c>
      <c r="AJ164" s="14">
        <v>0</v>
      </c>
      <c r="AL164" s="14">
        <v>0</v>
      </c>
      <c r="AM164" s="14">
        <v>178</v>
      </c>
      <c r="AN164" s="14">
        <v>68464</v>
      </c>
      <c r="AP164" s="14">
        <v>0</v>
      </c>
      <c r="AR164" s="14">
        <v>0</v>
      </c>
      <c r="AS164" s="14">
        <v>158</v>
      </c>
      <c r="AT164" s="14">
        <v>63309</v>
      </c>
      <c r="AU164" s="14" t="s">
        <v>1457</v>
      </c>
    </row>
    <row r="165" spans="1:47">
      <c r="A165" s="14" t="s">
        <v>1437</v>
      </c>
      <c r="B165" s="14" t="s">
        <v>1463</v>
      </c>
      <c r="C165" s="14" t="s">
        <v>1439</v>
      </c>
      <c r="D165" s="14" t="s">
        <v>1440</v>
      </c>
      <c r="F165" s="14" t="s">
        <v>1464</v>
      </c>
      <c r="I165" s="14" t="s">
        <v>1465</v>
      </c>
      <c r="J165" s="14" t="s">
        <v>1466</v>
      </c>
      <c r="K165" s="14" t="s">
        <v>1467</v>
      </c>
      <c r="L165" s="14" t="s">
        <v>376</v>
      </c>
      <c r="M165" s="14" t="s">
        <v>1468</v>
      </c>
      <c r="N165" s="14">
        <v>2</v>
      </c>
      <c r="O165" s="14" t="s">
        <v>367</v>
      </c>
      <c r="P165" s="14">
        <v>6.0000000000000001E-3</v>
      </c>
      <c r="Q165" s="14" t="s">
        <v>1459</v>
      </c>
      <c r="R165" s="14" t="s">
        <v>368</v>
      </c>
      <c r="S165" s="14" t="s">
        <v>1460</v>
      </c>
      <c r="T165" s="14" t="s">
        <v>1461</v>
      </c>
      <c r="U165" s="14" t="s">
        <v>1462</v>
      </c>
      <c r="V165" s="14" t="s">
        <v>1446</v>
      </c>
      <c r="X165" s="14">
        <v>0</v>
      </c>
      <c r="Z165" s="14">
        <v>0</v>
      </c>
      <c r="AA165" s="14">
        <v>0</v>
      </c>
      <c r="AB165" s="14">
        <v>2393</v>
      </c>
      <c r="AD165" s="14">
        <v>0</v>
      </c>
      <c r="AF165" s="14">
        <v>0</v>
      </c>
      <c r="AG165" s="14">
        <v>0</v>
      </c>
      <c r="AH165" s="14">
        <v>2793</v>
      </c>
      <c r="AJ165" s="14">
        <v>0</v>
      </c>
      <c r="AL165" s="14">
        <v>0</v>
      </c>
      <c r="AM165" s="14">
        <v>281</v>
      </c>
      <c r="AN165" s="14">
        <v>68464</v>
      </c>
      <c r="AP165" s="14">
        <v>0</v>
      </c>
      <c r="AR165" s="14">
        <v>0</v>
      </c>
      <c r="AS165" s="14">
        <v>40</v>
      </c>
      <c r="AT165" s="14">
        <v>63309</v>
      </c>
      <c r="AU165" s="14" t="s">
        <v>1467</v>
      </c>
    </row>
    <row r="166" spans="1:47">
      <c r="A166" s="14" t="s">
        <v>1437</v>
      </c>
      <c r="B166" s="14" t="s">
        <v>1469</v>
      </c>
      <c r="C166" s="14" t="s">
        <v>1439</v>
      </c>
      <c r="D166" s="14" t="s">
        <v>1440</v>
      </c>
      <c r="F166" s="14" t="s">
        <v>1470</v>
      </c>
      <c r="I166" s="14" t="s">
        <v>1471</v>
      </c>
      <c r="K166" s="14" t="s">
        <v>1472</v>
      </c>
      <c r="L166" s="14" t="s">
        <v>366</v>
      </c>
      <c r="M166" s="14" t="s">
        <v>1473</v>
      </c>
      <c r="N166" s="14">
        <v>1</v>
      </c>
      <c r="O166" s="14" t="s">
        <v>879</v>
      </c>
      <c r="P166" s="14">
        <v>1</v>
      </c>
      <c r="Q166" s="14">
        <v>0.9</v>
      </c>
      <c r="R166" s="14" t="s">
        <v>368</v>
      </c>
      <c r="S166" s="14" t="s">
        <v>527</v>
      </c>
      <c r="T166" s="14" t="s">
        <v>528</v>
      </c>
      <c r="U166" s="14" t="s">
        <v>529</v>
      </c>
      <c r="V166" s="14" t="s">
        <v>1446</v>
      </c>
      <c r="X166" s="14">
        <v>0</v>
      </c>
      <c r="Z166" s="14">
        <v>0</v>
      </c>
      <c r="AA166" s="14">
        <v>2</v>
      </c>
      <c r="AB166" s="14">
        <v>2</v>
      </c>
      <c r="AD166" s="14">
        <v>0</v>
      </c>
      <c r="AF166" s="14">
        <v>0</v>
      </c>
      <c r="AG166" s="14">
        <v>3</v>
      </c>
      <c r="AH166" s="14">
        <v>3</v>
      </c>
      <c r="AJ166" s="14">
        <v>0</v>
      </c>
      <c r="AL166" s="14">
        <v>0</v>
      </c>
      <c r="AM166" s="14">
        <v>3</v>
      </c>
      <c r="AN166" s="14">
        <v>3</v>
      </c>
      <c r="AP166" s="14">
        <v>0</v>
      </c>
      <c r="AR166" s="14">
        <v>0</v>
      </c>
      <c r="AS166" s="14">
        <v>2</v>
      </c>
      <c r="AT166" s="14">
        <v>2</v>
      </c>
      <c r="AU166" s="14" t="s">
        <v>1472</v>
      </c>
    </row>
    <row r="167" spans="1:47">
      <c r="A167" s="14" t="s">
        <v>1437</v>
      </c>
      <c r="B167" s="14" t="s">
        <v>174</v>
      </c>
      <c r="C167" s="14" t="s">
        <v>1439</v>
      </c>
      <c r="D167" s="14" t="s">
        <v>1440</v>
      </c>
      <c r="F167" s="14" t="s">
        <v>173</v>
      </c>
      <c r="I167" s="14" t="s">
        <v>449</v>
      </c>
      <c r="J167" s="14" t="s">
        <v>1474</v>
      </c>
      <c r="K167" s="14" t="s">
        <v>1475</v>
      </c>
      <c r="L167" s="14" t="s">
        <v>376</v>
      </c>
      <c r="M167" s="14" t="s">
        <v>1476</v>
      </c>
      <c r="N167" s="14">
        <v>1</v>
      </c>
      <c r="O167" s="14" t="s">
        <v>367</v>
      </c>
      <c r="P167" s="14">
        <v>1</v>
      </c>
      <c r="Q167" s="14">
        <v>0.9</v>
      </c>
      <c r="R167" s="14" t="s">
        <v>368</v>
      </c>
      <c r="S167" s="14" t="s">
        <v>527</v>
      </c>
      <c r="T167" s="14" t="s">
        <v>528</v>
      </c>
      <c r="U167" s="14" t="s">
        <v>529</v>
      </c>
      <c r="V167" s="14" t="s">
        <v>1446</v>
      </c>
      <c r="X167" s="14">
        <v>0</v>
      </c>
      <c r="Z167" s="14">
        <v>0</v>
      </c>
      <c r="AA167" s="14">
        <v>2195</v>
      </c>
      <c r="AB167" s="14">
        <v>2195</v>
      </c>
      <c r="AD167" s="14">
        <v>0</v>
      </c>
      <c r="AF167" s="14">
        <v>0</v>
      </c>
      <c r="AG167" s="14">
        <v>5751</v>
      </c>
      <c r="AH167" s="14">
        <v>5751</v>
      </c>
      <c r="AJ167" s="14">
        <v>0</v>
      </c>
      <c r="AL167" s="14">
        <v>0</v>
      </c>
      <c r="AM167" s="14">
        <v>9899</v>
      </c>
      <c r="AN167" s="14">
        <v>9899</v>
      </c>
      <c r="AP167" s="14">
        <v>0</v>
      </c>
      <c r="AR167" s="14">
        <v>0</v>
      </c>
      <c r="AS167" s="14">
        <v>13731</v>
      </c>
      <c r="AT167" s="14">
        <v>13731</v>
      </c>
      <c r="AU167" s="14" t="s">
        <v>1475</v>
      </c>
    </row>
    <row r="168" spans="1:47">
      <c r="A168" s="14" t="s">
        <v>1437</v>
      </c>
      <c r="B168" s="14" t="s">
        <v>1477</v>
      </c>
      <c r="C168" s="14" t="s">
        <v>1439</v>
      </c>
      <c r="D168" s="14" t="s">
        <v>1440</v>
      </c>
      <c r="F168" s="14" t="s">
        <v>1478</v>
      </c>
      <c r="I168" s="14" t="s">
        <v>1479</v>
      </c>
      <c r="J168" s="14" t="s">
        <v>1480</v>
      </c>
      <c r="K168" s="14" t="s">
        <v>1481</v>
      </c>
      <c r="L168" s="14" t="s">
        <v>376</v>
      </c>
      <c r="M168" s="14" t="s">
        <v>1482</v>
      </c>
      <c r="N168" s="14">
        <v>1</v>
      </c>
      <c r="O168" s="14" t="s">
        <v>367</v>
      </c>
      <c r="P168" s="14">
        <v>0.85</v>
      </c>
      <c r="Q168" s="14">
        <v>0.9</v>
      </c>
      <c r="R168" s="14" t="s">
        <v>368</v>
      </c>
      <c r="S168" s="14" t="s">
        <v>527</v>
      </c>
      <c r="T168" s="14" t="s">
        <v>528</v>
      </c>
      <c r="U168" s="14" t="s">
        <v>529</v>
      </c>
      <c r="V168" s="14" t="s">
        <v>1446</v>
      </c>
      <c r="X168" s="14">
        <v>0</v>
      </c>
      <c r="Z168" s="14">
        <v>0</v>
      </c>
      <c r="AA168" s="14">
        <v>2189</v>
      </c>
      <c r="AB168" s="14">
        <v>2195</v>
      </c>
      <c r="AD168" s="14">
        <v>0</v>
      </c>
      <c r="AF168" s="14">
        <v>0</v>
      </c>
      <c r="AG168" s="14">
        <v>445</v>
      </c>
      <c r="AH168" s="14">
        <v>450</v>
      </c>
      <c r="AJ168" s="14">
        <v>0</v>
      </c>
      <c r="AL168" s="14">
        <v>0</v>
      </c>
      <c r="AM168" s="14">
        <v>459</v>
      </c>
      <c r="AN168" s="14">
        <v>459</v>
      </c>
      <c r="AP168" s="14">
        <v>0</v>
      </c>
      <c r="AR168" s="14">
        <v>0</v>
      </c>
      <c r="AS168" s="14">
        <v>1219</v>
      </c>
      <c r="AT168" s="14">
        <v>1205</v>
      </c>
      <c r="AU168" s="14" t="s">
        <v>1481</v>
      </c>
    </row>
    <row r="169" spans="1:47">
      <c r="A169" s="14" t="s">
        <v>1437</v>
      </c>
      <c r="B169" s="14" t="s">
        <v>1483</v>
      </c>
      <c r="C169" s="14" t="s">
        <v>1439</v>
      </c>
      <c r="D169" s="14" t="s">
        <v>1440</v>
      </c>
      <c r="F169" s="14" t="s">
        <v>1484</v>
      </c>
      <c r="I169" s="14" t="s">
        <v>1485</v>
      </c>
      <c r="K169" s="14" t="s">
        <v>1486</v>
      </c>
      <c r="L169" s="14" t="s">
        <v>366</v>
      </c>
      <c r="M169" s="14" t="s">
        <v>1487</v>
      </c>
      <c r="N169" s="14">
        <v>1</v>
      </c>
      <c r="O169" s="14" t="s">
        <v>879</v>
      </c>
      <c r="P169" s="14">
        <v>1</v>
      </c>
      <c r="Q169" s="14">
        <v>0.9</v>
      </c>
      <c r="R169" s="14" t="s">
        <v>368</v>
      </c>
      <c r="S169" s="14" t="s">
        <v>527</v>
      </c>
      <c r="T169" s="14" t="s">
        <v>528</v>
      </c>
      <c r="U169" s="14" t="s">
        <v>529</v>
      </c>
      <c r="V169" s="14" t="s">
        <v>1446</v>
      </c>
      <c r="X169" s="14">
        <v>0</v>
      </c>
      <c r="Y169" s="14">
        <v>1</v>
      </c>
      <c r="Z169" s="14">
        <v>1</v>
      </c>
      <c r="AB169" s="14">
        <v>0</v>
      </c>
      <c r="AD169" s="14">
        <v>0</v>
      </c>
      <c r="AF169" s="14">
        <v>0</v>
      </c>
      <c r="AG169" s="14">
        <v>1</v>
      </c>
      <c r="AH169" s="14">
        <v>1</v>
      </c>
      <c r="AJ169" s="14">
        <v>0</v>
      </c>
      <c r="AL169" s="14">
        <v>0</v>
      </c>
      <c r="AN169" s="14">
        <v>0</v>
      </c>
      <c r="AO169" s="14">
        <v>1</v>
      </c>
      <c r="AP169" s="14">
        <v>1</v>
      </c>
      <c r="AR169" s="14">
        <v>0</v>
      </c>
      <c r="AT169" s="14">
        <v>0</v>
      </c>
      <c r="AU169" s="14" t="s">
        <v>1486</v>
      </c>
    </row>
    <row r="170" spans="1:47">
      <c r="A170" s="14" t="s">
        <v>1437</v>
      </c>
      <c r="B170" s="14" t="s">
        <v>1488</v>
      </c>
      <c r="C170" s="14" t="s">
        <v>1439</v>
      </c>
      <c r="D170" s="14" t="s">
        <v>1440</v>
      </c>
      <c r="F170" s="14" t="s">
        <v>1489</v>
      </c>
      <c r="I170" s="14" t="s">
        <v>1490</v>
      </c>
      <c r="K170" s="14" t="s">
        <v>1491</v>
      </c>
      <c r="L170" s="14" t="s">
        <v>376</v>
      </c>
      <c r="M170" s="14" t="s">
        <v>1492</v>
      </c>
      <c r="N170" s="14">
        <v>1</v>
      </c>
      <c r="O170" s="14" t="s">
        <v>879</v>
      </c>
      <c r="P170" s="14">
        <v>1</v>
      </c>
      <c r="Q170" s="14">
        <v>0.9</v>
      </c>
      <c r="R170" s="14" t="s">
        <v>368</v>
      </c>
      <c r="S170" s="14" t="s">
        <v>527</v>
      </c>
      <c r="T170" s="14" t="s">
        <v>528</v>
      </c>
      <c r="U170" s="14" t="s">
        <v>529</v>
      </c>
      <c r="V170" s="14" t="s">
        <v>1446</v>
      </c>
      <c r="X170" s="14">
        <v>0</v>
      </c>
      <c r="Y170" s="14">
        <v>1</v>
      </c>
      <c r="Z170" s="14">
        <v>1</v>
      </c>
      <c r="AB170" s="14">
        <v>0</v>
      </c>
      <c r="AD170" s="14">
        <v>0</v>
      </c>
      <c r="AF170" s="14">
        <v>0</v>
      </c>
      <c r="AG170" s="14">
        <v>1</v>
      </c>
      <c r="AH170" s="14">
        <v>1</v>
      </c>
      <c r="AJ170" s="14">
        <v>0</v>
      </c>
      <c r="AL170" s="14">
        <v>0</v>
      </c>
      <c r="AM170" s="14">
        <v>2</v>
      </c>
      <c r="AN170" s="14">
        <v>1</v>
      </c>
      <c r="AP170" s="14">
        <v>0</v>
      </c>
      <c r="AR170" s="14">
        <v>0</v>
      </c>
      <c r="AS170" s="14">
        <v>0</v>
      </c>
      <c r="AT170" s="14">
        <v>1</v>
      </c>
      <c r="AU170" s="14" t="s">
        <v>1491</v>
      </c>
    </row>
    <row r="171" spans="1:47">
      <c r="A171" s="14" t="s">
        <v>1437</v>
      </c>
      <c r="B171" s="14" t="s">
        <v>1493</v>
      </c>
      <c r="C171" s="14" t="s">
        <v>1439</v>
      </c>
      <c r="D171" s="14" t="s">
        <v>1440</v>
      </c>
      <c r="F171" s="14" t="s">
        <v>1494</v>
      </c>
      <c r="I171" s="14" t="s">
        <v>1495</v>
      </c>
      <c r="K171" s="14" t="s">
        <v>1496</v>
      </c>
      <c r="L171" s="14" t="s">
        <v>376</v>
      </c>
      <c r="M171" s="14" t="s">
        <v>1497</v>
      </c>
      <c r="N171" s="14">
        <v>2</v>
      </c>
      <c r="O171" s="14" t="s">
        <v>879</v>
      </c>
      <c r="P171" s="14">
        <v>1</v>
      </c>
      <c r="Q171" s="14">
        <v>0.9</v>
      </c>
      <c r="R171" s="14" t="s">
        <v>385</v>
      </c>
      <c r="S171" s="14" t="s">
        <v>527</v>
      </c>
      <c r="T171" s="14" t="s">
        <v>528</v>
      </c>
      <c r="U171" s="14" t="s">
        <v>529</v>
      </c>
      <c r="V171" s="14" t="s">
        <v>1446</v>
      </c>
      <c r="X171" s="14">
        <v>0</v>
      </c>
      <c r="Z171" s="14">
        <v>0</v>
      </c>
      <c r="AA171" s="14">
        <v>1</v>
      </c>
      <c r="AB171" s="14" t="s">
        <v>1498</v>
      </c>
      <c r="AD171" s="14">
        <v>0</v>
      </c>
      <c r="AF171" s="14">
        <v>0</v>
      </c>
      <c r="AH171" s="14">
        <v>0</v>
      </c>
      <c r="AJ171" s="14">
        <v>0</v>
      </c>
      <c r="AK171" s="14">
        <v>1</v>
      </c>
      <c r="AL171" s="14" t="s">
        <v>1498</v>
      </c>
      <c r="AN171" s="14">
        <v>0</v>
      </c>
      <c r="AP171" s="14">
        <v>0</v>
      </c>
      <c r="AR171" s="14">
        <v>0</v>
      </c>
      <c r="AT171" s="14">
        <v>0</v>
      </c>
      <c r="AU171" s="14" t="s">
        <v>1496</v>
      </c>
    </row>
    <row r="172" spans="1:47">
      <c r="A172" s="14" t="s">
        <v>1437</v>
      </c>
      <c r="B172" s="14" t="s">
        <v>1499</v>
      </c>
      <c r="C172" s="14" t="s">
        <v>1439</v>
      </c>
      <c r="D172" s="14" t="s">
        <v>1440</v>
      </c>
      <c r="F172" s="14" t="s">
        <v>1500</v>
      </c>
      <c r="I172" s="14" t="s">
        <v>1501</v>
      </c>
      <c r="J172" s="14" t="s">
        <v>1502</v>
      </c>
      <c r="K172" s="14" t="s">
        <v>1503</v>
      </c>
      <c r="L172" s="14" t="s">
        <v>376</v>
      </c>
      <c r="M172" s="14" t="s">
        <v>1504</v>
      </c>
      <c r="N172" s="14">
        <v>2</v>
      </c>
      <c r="O172" s="14" t="s">
        <v>367</v>
      </c>
      <c r="P172" s="14">
        <v>0.96</v>
      </c>
      <c r="Q172" s="14">
        <v>0.9</v>
      </c>
      <c r="R172" s="14" t="s">
        <v>368</v>
      </c>
      <c r="S172" s="14" t="s">
        <v>527</v>
      </c>
      <c r="T172" s="14" t="s">
        <v>528</v>
      </c>
      <c r="U172" s="14" t="s">
        <v>529</v>
      </c>
      <c r="V172" s="14" t="s">
        <v>1446</v>
      </c>
      <c r="X172" s="14">
        <v>0</v>
      </c>
      <c r="Z172" s="14">
        <v>0</v>
      </c>
      <c r="AA172" s="14">
        <v>2567</v>
      </c>
      <c r="AB172" s="14">
        <v>2583</v>
      </c>
      <c r="AD172" s="14">
        <v>0</v>
      </c>
      <c r="AF172" s="14">
        <v>0</v>
      </c>
      <c r="AG172" s="14">
        <v>6403</v>
      </c>
      <c r="AH172" s="14">
        <v>6533</v>
      </c>
      <c r="AJ172" s="14">
        <v>0</v>
      </c>
      <c r="AL172" s="14">
        <v>0</v>
      </c>
      <c r="AM172" s="14">
        <v>9759</v>
      </c>
      <c r="AN172" s="14">
        <v>9899</v>
      </c>
      <c r="AP172" s="14">
        <v>0</v>
      </c>
      <c r="AR172" s="14">
        <v>0</v>
      </c>
      <c r="AS172" s="14">
        <v>13577</v>
      </c>
      <c r="AT172" s="14">
        <v>13731</v>
      </c>
      <c r="AU172" s="14" t="s">
        <v>1503</v>
      </c>
    </row>
    <row r="173" spans="1:47">
      <c r="A173" s="14" t="s">
        <v>1437</v>
      </c>
      <c r="B173" s="14" t="s">
        <v>1505</v>
      </c>
      <c r="C173" s="14" t="s">
        <v>1439</v>
      </c>
      <c r="D173" s="14" t="s">
        <v>1440</v>
      </c>
      <c r="F173" s="14" t="s">
        <v>1500</v>
      </c>
      <c r="I173" s="14" t="s">
        <v>1506</v>
      </c>
      <c r="K173" s="14" t="s">
        <v>1507</v>
      </c>
      <c r="L173" s="14" t="s">
        <v>376</v>
      </c>
      <c r="M173" s="14" t="s">
        <v>1508</v>
      </c>
      <c r="N173" s="14">
        <v>1</v>
      </c>
      <c r="O173" s="14" t="s">
        <v>879</v>
      </c>
      <c r="P173" s="14">
        <v>1</v>
      </c>
      <c r="Q173" s="14">
        <v>0.9</v>
      </c>
      <c r="R173" s="14" t="s">
        <v>368</v>
      </c>
      <c r="S173" s="14" t="s">
        <v>527</v>
      </c>
      <c r="T173" s="14" t="s">
        <v>528</v>
      </c>
      <c r="U173" s="14" t="s">
        <v>529</v>
      </c>
      <c r="V173" s="14" t="s">
        <v>1446</v>
      </c>
      <c r="X173" s="14">
        <v>0</v>
      </c>
      <c r="Z173" s="14">
        <v>0</v>
      </c>
      <c r="AA173" s="14">
        <v>11790</v>
      </c>
      <c r="AB173" s="14">
        <v>44460</v>
      </c>
      <c r="AD173" s="14">
        <v>0</v>
      </c>
      <c r="AF173" s="14">
        <v>0</v>
      </c>
      <c r="AG173" s="14">
        <v>390</v>
      </c>
      <c r="AH173" s="14">
        <v>44460</v>
      </c>
      <c r="AJ173" s="14">
        <v>0</v>
      </c>
      <c r="AL173" s="14">
        <v>0</v>
      </c>
      <c r="AM173" s="14">
        <v>12253</v>
      </c>
      <c r="AN173" s="14">
        <v>44460</v>
      </c>
      <c r="AP173" s="14">
        <v>0</v>
      </c>
      <c r="AR173" s="14">
        <v>0</v>
      </c>
      <c r="AS173" s="14">
        <v>12305</v>
      </c>
      <c r="AT173" s="14">
        <v>44460</v>
      </c>
      <c r="AU173" s="14" t="s">
        <v>1507</v>
      </c>
    </row>
    <row r="174" spans="1:47">
      <c r="A174" s="14" t="s">
        <v>1509</v>
      </c>
      <c r="B174" s="14" t="s">
        <v>1510</v>
      </c>
      <c r="C174" s="14" t="s">
        <v>1511</v>
      </c>
      <c r="F174" s="14" t="s">
        <v>1512</v>
      </c>
      <c r="I174" s="14" t="s">
        <v>1513</v>
      </c>
      <c r="K174" s="14" t="s">
        <v>1514</v>
      </c>
      <c r="L174" s="14" t="s">
        <v>366</v>
      </c>
      <c r="M174" s="14" t="s">
        <v>1515</v>
      </c>
      <c r="N174" s="14">
        <v>1</v>
      </c>
      <c r="O174" s="14" t="s">
        <v>879</v>
      </c>
      <c r="P174" s="14">
        <v>1</v>
      </c>
      <c r="Q174" s="14">
        <v>0.9</v>
      </c>
      <c r="R174" s="14" t="s">
        <v>368</v>
      </c>
      <c r="S174" s="14" t="s">
        <v>527</v>
      </c>
      <c r="T174" s="14" t="s">
        <v>528</v>
      </c>
      <c r="U174" s="14" t="s">
        <v>529</v>
      </c>
      <c r="V174" s="14" t="s">
        <v>1446</v>
      </c>
      <c r="X174" s="14">
        <v>0</v>
      </c>
      <c r="Z174" s="14">
        <v>0</v>
      </c>
      <c r="AA174" s="14">
        <v>1</v>
      </c>
      <c r="AB174" s="14">
        <v>1</v>
      </c>
      <c r="AD174" s="14">
        <v>0</v>
      </c>
      <c r="AF174" s="14">
        <v>0</v>
      </c>
      <c r="AG174" s="14">
        <v>1</v>
      </c>
      <c r="AH174" s="14">
        <v>1</v>
      </c>
      <c r="AJ174" s="14">
        <v>0</v>
      </c>
      <c r="AL174" s="14">
        <v>0</v>
      </c>
      <c r="AM174" s="14">
        <v>1</v>
      </c>
      <c r="AN174" s="14">
        <v>1</v>
      </c>
      <c r="AP174" s="14">
        <v>0</v>
      </c>
      <c r="AR174" s="14">
        <v>0</v>
      </c>
      <c r="AS174" s="14">
        <v>1</v>
      </c>
      <c r="AT174" s="14">
        <v>1</v>
      </c>
      <c r="AU174" s="14" t="s">
        <v>1514</v>
      </c>
    </row>
    <row r="175" spans="1:47">
      <c r="A175" s="14" t="s">
        <v>1509</v>
      </c>
      <c r="B175" s="14" t="s">
        <v>1516</v>
      </c>
      <c r="C175" s="14" t="s">
        <v>1511</v>
      </c>
      <c r="F175" s="14" t="s">
        <v>1517</v>
      </c>
      <c r="I175" s="14" t="s">
        <v>1518</v>
      </c>
      <c r="K175" s="14" t="s">
        <v>1519</v>
      </c>
      <c r="L175" s="14" t="s">
        <v>366</v>
      </c>
      <c r="M175" s="14" t="s">
        <v>1520</v>
      </c>
      <c r="N175" s="14">
        <v>1</v>
      </c>
      <c r="O175" s="14" t="s">
        <v>879</v>
      </c>
      <c r="P175" s="14">
        <v>1</v>
      </c>
      <c r="Q175" s="14">
        <v>0.9</v>
      </c>
      <c r="R175" s="14" t="s">
        <v>368</v>
      </c>
      <c r="S175" s="14" t="s">
        <v>527</v>
      </c>
      <c r="T175" s="14" t="s">
        <v>528</v>
      </c>
      <c r="U175" s="14" t="s">
        <v>529</v>
      </c>
      <c r="V175" s="14" t="s">
        <v>1446</v>
      </c>
      <c r="X175" s="14">
        <v>0</v>
      </c>
      <c r="Z175" s="14">
        <v>0</v>
      </c>
      <c r="AA175" s="14">
        <v>1</v>
      </c>
      <c r="AB175" s="14">
        <v>1</v>
      </c>
      <c r="AD175" s="14">
        <v>0</v>
      </c>
      <c r="AF175" s="14">
        <v>0</v>
      </c>
      <c r="AG175" s="14">
        <v>1</v>
      </c>
      <c r="AH175" s="14">
        <v>1</v>
      </c>
      <c r="AJ175" s="14">
        <v>0</v>
      </c>
      <c r="AL175" s="14">
        <v>0</v>
      </c>
      <c r="AM175" s="14">
        <v>1</v>
      </c>
      <c r="AN175" s="14">
        <v>1</v>
      </c>
      <c r="AP175" s="14">
        <v>0</v>
      </c>
      <c r="AR175" s="14">
        <v>0</v>
      </c>
      <c r="AS175" s="14">
        <v>1</v>
      </c>
      <c r="AT175" s="14">
        <v>1</v>
      </c>
      <c r="AU175" s="14" t="s">
        <v>1519</v>
      </c>
    </row>
    <row r="176" spans="1:47">
      <c r="A176" s="14" t="s">
        <v>1521</v>
      </c>
      <c r="B176" s="14" t="s">
        <v>1522</v>
      </c>
      <c r="C176" s="14" t="s">
        <v>1523</v>
      </c>
      <c r="D176" s="14" t="s">
        <v>1524</v>
      </c>
      <c r="F176" s="14" t="s">
        <v>1525</v>
      </c>
      <c r="I176" s="14" t="s">
        <v>1526</v>
      </c>
      <c r="J176" s="14" t="s">
        <v>1527</v>
      </c>
      <c r="K176" s="14" t="s">
        <v>1528</v>
      </c>
      <c r="L176" s="14" t="s">
        <v>376</v>
      </c>
      <c r="M176" s="14" t="s">
        <v>1529</v>
      </c>
      <c r="N176" s="14">
        <v>2</v>
      </c>
      <c r="O176" s="14" t="s">
        <v>367</v>
      </c>
      <c r="P176" s="14">
        <v>0.96</v>
      </c>
      <c r="Q176" s="14">
        <v>0.9</v>
      </c>
      <c r="R176" s="14" t="s">
        <v>368</v>
      </c>
      <c r="S176" s="14" t="s">
        <v>527</v>
      </c>
      <c r="T176" s="14" t="s">
        <v>528</v>
      </c>
      <c r="U176" s="14" t="s">
        <v>529</v>
      </c>
      <c r="V176" s="14" t="s">
        <v>1446</v>
      </c>
      <c r="X176" s="14">
        <v>0</v>
      </c>
      <c r="Z176" s="14">
        <v>0</v>
      </c>
      <c r="AA176" s="14">
        <v>100</v>
      </c>
      <c r="AB176" s="14">
        <v>96</v>
      </c>
      <c r="AD176" s="14">
        <v>0</v>
      </c>
      <c r="AF176" s="14">
        <v>0</v>
      </c>
      <c r="AG176" s="14">
        <v>26</v>
      </c>
      <c r="AH176" s="14">
        <v>26</v>
      </c>
      <c r="AJ176" s="14">
        <v>0</v>
      </c>
      <c r="AL176" s="14">
        <v>0</v>
      </c>
      <c r="AM176" s="14">
        <v>20</v>
      </c>
      <c r="AN176" s="14">
        <v>20</v>
      </c>
      <c r="AP176" s="14">
        <v>0</v>
      </c>
      <c r="AR176" s="14">
        <v>0</v>
      </c>
      <c r="AS176" s="14">
        <v>26</v>
      </c>
      <c r="AT176" s="14">
        <v>26</v>
      </c>
      <c r="AU176" s="14" t="s">
        <v>1528</v>
      </c>
    </row>
    <row r="177" spans="1:47">
      <c r="A177" s="14" t="s">
        <v>1092</v>
      </c>
      <c r="B177" s="14" t="s">
        <v>1530</v>
      </c>
      <c r="C177" s="14" t="s">
        <v>1094</v>
      </c>
      <c r="D177" s="14" t="s">
        <v>1095</v>
      </c>
      <c r="F177" s="14" t="s">
        <v>1531</v>
      </c>
      <c r="I177" s="14" t="s">
        <v>1532</v>
      </c>
      <c r="K177" s="14" t="s">
        <v>1533</v>
      </c>
      <c r="L177" s="14" t="s">
        <v>376</v>
      </c>
      <c r="M177" s="14" t="s">
        <v>1534</v>
      </c>
      <c r="N177" s="14">
        <v>2</v>
      </c>
      <c r="O177" s="14" t="s">
        <v>526</v>
      </c>
      <c r="P177" s="14">
        <v>1</v>
      </c>
      <c r="Q177" s="14">
        <v>0.9</v>
      </c>
      <c r="R177" s="14" t="s">
        <v>368</v>
      </c>
      <c r="S177" s="14" t="s">
        <v>527</v>
      </c>
      <c r="T177" s="14" t="s">
        <v>528</v>
      </c>
      <c r="U177" s="14" t="s">
        <v>529</v>
      </c>
      <c r="V177" s="14" t="s">
        <v>1446</v>
      </c>
      <c r="X177" s="14">
        <v>0</v>
      </c>
      <c r="Z177" s="14">
        <v>0</v>
      </c>
      <c r="AA177" s="14">
        <v>16</v>
      </c>
      <c r="AB177" s="14">
        <v>16</v>
      </c>
      <c r="AD177" s="14">
        <v>0</v>
      </c>
      <c r="AF177" s="14">
        <v>0</v>
      </c>
      <c r="AG177" s="14">
        <v>26</v>
      </c>
      <c r="AH177" s="14">
        <v>26</v>
      </c>
      <c r="AJ177" s="14">
        <v>0</v>
      </c>
      <c r="AL177" s="14">
        <v>0</v>
      </c>
      <c r="AM177" s="14">
        <v>20</v>
      </c>
      <c r="AN177" s="14">
        <v>62</v>
      </c>
      <c r="AP177" s="14">
        <v>0</v>
      </c>
      <c r="AR177" s="14">
        <v>0</v>
      </c>
      <c r="AS177" s="14">
        <v>26</v>
      </c>
      <c r="AT177" s="14">
        <v>26</v>
      </c>
      <c r="AU177" s="14" t="s">
        <v>1533</v>
      </c>
    </row>
    <row r="178" spans="1:47">
      <c r="A178" s="14" t="s">
        <v>1535</v>
      </c>
      <c r="B178" s="14" t="s">
        <v>1536</v>
      </c>
      <c r="C178" s="14" t="s">
        <v>1537</v>
      </c>
      <c r="D178" s="14" t="s">
        <v>1538</v>
      </c>
      <c r="E178" s="14" t="s">
        <v>1539</v>
      </c>
      <c r="F178" s="14" t="s">
        <v>1540</v>
      </c>
      <c r="I178" s="14" t="s">
        <v>1541</v>
      </c>
      <c r="J178" s="14" t="s">
        <v>1542</v>
      </c>
      <c r="K178" s="14" t="s">
        <v>1543</v>
      </c>
      <c r="L178" s="14" t="s">
        <v>374</v>
      </c>
      <c r="M178" s="14" t="s">
        <v>1544</v>
      </c>
      <c r="N178" s="14">
        <v>2</v>
      </c>
      <c r="O178" s="14" t="s">
        <v>367</v>
      </c>
      <c r="P178" s="14">
        <v>0.95</v>
      </c>
      <c r="Q178" s="14" t="s">
        <v>583</v>
      </c>
      <c r="R178" s="14" t="s">
        <v>378</v>
      </c>
      <c r="S178" s="14" t="s">
        <v>584</v>
      </c>
      <c r="T178" s="14" t="s">
        <v>585</v>
      </c>
      <c r="U178" s="14" t="s">
        <v>586</v>
      </c>
      <c r="V178" s="14" t="s">
        <v>1545</v>
      </c>
      <c r="X178" s="14">
        <v>0</v>
      </c>
      <c r="Z178" s="14">
        <v>0</v>
      </c>
      <c r="AA178" s="14">
        <v>74902983805</v>
      </c>
      <c r="AB178" s="14">
        <v>194523112248</v>
      </c>
      <c r="AD178" s="14">
        <v>0</v>
      </c>
      <c r="AF178" s="14">
        <v>0</v>
      </c>
      <c r="AG178" s="14">
        <v>103769296692</v>
      </c>
      <c r="AH178" s="14">
        <v>194523112248</v>
      </c>
      <c r="AJ178" s="14">
        <v>0</v>
      </c>
      <c r="AL178" s="14">
        <v>0</v>
      </c>
      <c r="AP178" s="14">
        <v>0</v>
      </c>
      <c r="AR178" s="14">
        <v>0</v>
      </c>
      <c r="AS178" s="14">
        <v>166363957634</v>
      </c>
      <c r="AT178" s="14">
        <v>194523112248</v>
      </c>
      <c r="AU178" s="14" t="s">
        <v>1543</v>
      </c>
    </row>
    <row r="179" spans="1:47">
      <c r="A179" s="14" t="s">
        <v>1535</v>
      </c>
      <c r="B179" s="14" t="s">
        <v>1546</v>
      </c>
      <c r="C179" s="14" t="s">
        <v>1537</v>
      </c>
      <c r="D179" s="14" t="s">
        <v>1538</v>
      </c>
      <c r="E179" s="14" t="s">
        <v>1539</v>
      </c>
      <c r="F179" s="14" t="s">
        <v>1540</v>
      </c>
      <c r="I179" s="14" t="s">
        <v>1547</v>
      </c>
      <c r="J179" s="14" t="s">
        <v>1542</v>
      </c>
      <c r="K179" s="14" t="s">
        <v>1543</v>
      </c>
      <c r="L179" s="14" t="s">
        <v>374</v>
      </c>
      <c r="M179" s="14" t="s">
        <v>1548</v>
      </c>
      <c r="N179" s="14">
        <v>2</v>
      </c>
      <c r="O179" s="14" t="s">
        <v>367</v>
      </c>
      <c r="P179" s="14">
        <v>0.85</v>
      </c>
      <c r="Q179" s="14" t="s">
        <v>583</v>
      </c>
      <c r="R179" s="14" t="s">
        <v>368</v>
      </c>
      <c r="S179" s="14" t="s">
        <v>584</v>
      </c>
      <c r="T179" s="14" t="s">
        <v>585</v>
      </c>
      <c r="U179" s="14" t="s">
        <v>586</v>
      </c>
      <c r="V179" s="14" t="s">
        <v>1545</v>
      </c>
      <c r="X179" s="14">
        <v>0</v>
      </c>
      <c r="AA179" s="14">
        <v>2536936035166</v>
      </c>
      <c r="AB179" s="14">
        <v>194523112248</v>
      </c>
      <c r="AD179" s="14">
        <v>0</v>
      </c>
      <c r="AF179" s="14">
        <v>0</v>
      </c>
      <c r="AG179" s="14">
        <v>65138309842.010002</v>
      </c>
      <c r="AH179" s="14">
        <v>194523112248</v>
      </c>
      <c r="AJ179" s="14">
        <v>0</v>
      </c>
      <c r="AL179" s="14">
        <v>0</v>
      </c>
      <c r="AM179" s="14">
        <v>107567134232</v>
      </c>
      <c r="AN179" s="14">
        <v>194523112248</v>
      </c>
      <c r="AP179" s="14">
        <v>0</v>
      </c>
      <c r="AR179" s="14">
        <v>0</v>
      </c>
      <c r="AS179" s="14">
        <v>163691299205</v>
      </c>
      <c r="AT179" s="14">
        <v>194523112248</v>
      </c>
      <c r="AU179" s="14" t="s">
        <v>1543</v>
      </c>
    </row>
    <row r="180" spans="1:47">
      <c r="A180" s="14" t="s">
        <v>1535</v>
      </c>
      <c r="B180" s="14" t="s">
        <v>1549</v>
      </c>
      <c r="C180" s="14" t="s">
        <v>1537</v>
      </c>
      <c r="D180" s="14" t="s">
        <v>1538</v>
      </c>
      <c r="E180" s="14" t="s">
        <v>1539</v>
      </c>
      <c r="F180" s="14" t="s">
        <v>1540</v>
      </c>
      <c r="I180" s="14" t="s">
        <v>1550</v>
      </c>
      <c r="J180" s="14" t="s">
        <v>1551</v>
      </c>
      <c r="K180" s="14" t="s">
        <v>1552</v>
      </c>
      <c r="L180" s="14" t="s">
        <v>374</v>
      </c>
      <c r="M180" s="14" t="s">
        <v>1553</v>
      </c>
      <c r="N180" s="14">
        <v>1</v>
      </c>
      <c r="O180" s="14" t="s">
        <v>367</v>
      </c>
      <c r="P180" s="14">
        <v>0.94</v>
      </c>
      <c r="Q180" s="14" t="s">
        <v>583</v>
      </c>
      <c r="R180" s="14" t="s">
        <v>378</v>
      </c>
      <c r="S180" s="14" t="s">
        <v>584</v>
      </c>
      <c r="T180" s="14" t="s">
        <v>585</v>
      </c>
      <c r="U180" s="14" t="s">
        <v>586</v>
      </c>
      <c r="V180" s="14" t="s">
        <v>1545</v>
      </c>
      <c r="X180" s="14">
        <v>0</v>
      </c>
      <c r="Z180" s="14">
        <v>0</v>
      </c>
      <c r="AA180" s="14">
        <v>35477294423</v>
      </c>
      <c r="AB180" s="14">
        <v>131532344000</v>
      </c>
      <c r="AD180" s="14">
        <v>0</v>
      </c>
      <c r="AF180" s="14">
        <v>0</v>
      </c>
      <c r="AG180" s="14">
        <v>54793901573.050003</v>
      </c>
      <c r="AH180" s="14">
        <v>131532344000</v>
      </c>
      <c r="AJ180" s="14">
        <v>0</v>
      </c>
      <c r="AL180" s="14">
        <v>0</v>
      </c>
      <c r="AP180" s="14">
        <v>0</v>
      </c>
      <c r="AR180" s="14">
        <v>0</v>
      </c>
      <c r="AS180" s="14">
        <v>105534511583</v>
      </c>
      <c r="AT180" s="14">
        <v>131532344000</v>
      </c>
      <c r="AU180" s="14" t="s">
        <v>1552</v>
      </c>
    </row>
    <row r="181" spans="1:47">
      <c r="A181" s="14" t="s">
        <v>1535</v>
      </c>
      <c r="B181" s="14" t="s">
        <v>1554</v>
      </c>
      <c r="C181" s="14" t="s">
        <v>1537</v>
      </c>
      <c r="D181" s="14" t="s">
        <v>1538</v>
      </c>
      <c r="E181" s="14" t="s">
        <v>1539</v>
      </c>
      <c r="F181" s="14" t="s">
        <v>1555</v>
      </c>
      <c r="I181" s="14" t="s">
        <v>1368</v>
      </c>
      <c r="J181" s="14" t="s">
        <v>1556</v>
      </c>
      <c r="K181" s="14" t="s">
        <v>1557</v>
      </c>
      <c r="L181" s="14" t="s">
        <v>366</v>
      </c>
      <c r="M181" s="14" t="s">
        <v>1558</v>
      </c>
      <c r="N181" s="14">
        <v>1</v>
      </c>
      <c r="O181" s="14" t="s">
        <v>367</v>
      </c>
      <c r="P181" s="14">
        <v>1</v>
      </c>
      <c r="Q181" s="14">
        <v>0.9</v>
      </c>
      <c r="R181" s="14" t="s">
        <v>368</v>
      </c>
      <c r="S181" s="14" t="s">
        <v>527</v>
      </c>
      <c r="T181" s="14" t="s">
        <v>528</v>
      </c>
      <c r="U181" s="14" t="s">
        <v>529</v>
      </c>
      <c r="V181" s="14" t="s">
        <v>1545</v>
      </c>
      <c r="X181" s="14">
        <v>0</v>
      </c>
      <c r="Z181" s="14">
        <v>0</v>
      </c>
      <c r="AA181" s="14">
        <v>6</v>
      </c>
      <c r="AB181" s="14">
        <v>6</v>
      </c>
      <c r="AD181" s="14">
        <v>0</v>
      </c>
      <c r="AF181" s="14">
        <v>0</v>
      </c>
      <c r="AG181" s="14">
        <v>3</v>
      </c>
      <c r="AH181" s="14">
        <v>3</v>
      </c>
      <c r="AJ181" s="14">
        <v>0</v>
      </c>
      <c r="AL181" s="14">
        <v>0</v>
      </c>
      <c r="AM181" s="14">
        <v>5</v>
      </c>
      <c r="AN181" s="14">
        <v>5</v>
      </c>
      <c r="AP181" s="14">
        <v>0</v>
      </c>
      <c r="AR181" s="14">
        <v>0</v>
      </c>
      <c r="AS181" s="14">
        <v>3</v>
      </c>
      <c r="AT181" s="14">
        <v>3</v>
      </c>
      <c r="AU181" s="14" t="s">
        <v>1557</v>
      </c>
    </row>
    <row r="182" spans="1:47">
      <c r="A182" s="14" t="s">
        <v>1535</v>
      </c>
      <c r="B182" s="14" t="s">
        <v>1559</v>
      </c>
      <c r="C182" s="14" t="s">
        <v>1537</v>
      </c>
      <c r="D182" s="14" t="s">
        <v>1538</v>
      </c>
      <c r="E182" s="14" t="s">
        <v>1539</v>
      </c>
      <c r="F182" s="14" t="s">
        <v>1560</v>
      </c>
      <c r="I182" s="14" t="s">
        <v>1561</v>
      </c>
      <c r="K182" s="14" t="s">
        <v>1562</v>
      </c>
      <c r="L182" s="14" t="s">
        <v>366</v>
      </c>
      <c r="M182" s="14" t="s">
        <v>1563</v>
      </c>
      <c r="N182" s="14">
        <v>1</v>
      </c>
      <c r="O182" s="14" t="s">
        <v>879</v>
      </c>
      <c r="P182" s="14">
        <v>1</v>
      </c>
      <c r="Q182" s="14">
        <v>0.9</v>
      </c>
      <c r="R182" s="14" t="s">
        <v>379</v>
      </c>
      <c r="S182" s="14" t="s">
        <v>527</v>
      </c>
      <c r="T182" s="14" t="s">
        <v>528</v>
      </c>
      <c r="U182" s="14" t="s">
        <v>529</v>
      </c>
      <c r="V182" s="14" t="s">
        <v>1545</v>
      </c>
      <c r="W182" s="14">
        <v>1</v>
      </c>
      <c r="X182" s="14">
        <v>1</v>
      </c>
      <c r="Y182" s="14">
        <v>1</v>
      </c>
      <c r="Z182" s="14">
        <v>1</v>
      </c>
      <c r="AA182" s="14">
        <v>1</v>
      </c>
      <c r="AB182" s="14">
        <v>1</v>
      </c>
      <c r="AC182" s="14">
        <v>1</v>
      </c>
      <c r="AD182" s="14">
        <v>1</v>
      </c>
      <c r="AE182" s="14">
        <v>1</v>
      </c>
      <c r="AF182" s="14">
        <v>1</v>
      </c>
      <c r="AG182" s="14">
        <v>1</v>
      </c>
      <c r="AH182" s="14">
        <v>1</v>
      </c>
      <c r="AI182" s="14">
        <v>1</v>
      </c>
      <c r="AJ182" s="14">
        <v>1</v>
      </c>
      <c r="AK182" s="14">
        <v>1</v>
      </c>
      <c r="AL182" s="14">
        <v>1</v>
      </c>
      <c r="AM182" s="14">
        <v>1</v>
      </c>
      <c r="AN182" s="14">
        <v>1</v>
      </c>
      <c r="AO182" s="14">
        <v>1</v>
      </c>
      <c r="AP182" s="14">
        <v>1</v>
      </c>
      <c r="AQ182" s="14">
        <v>1</v>
      </c>
      <c r="AR182" s="14">
        <v>1</v>
      </c>
      <c r="AS182" s="14">
        <v>1</v>
      </c>
      <c r="AT182" s="14">
        <v>1</v>
      </c>
      <c r="AU182" s="14" t="s">
        <v>1562</v>
      </c>
    </row>
    <row r="183" spans="1:47">
      <c r="A183" s="14" t="s">
        <v>1535</v>
      </c>
      <c r="B183" s="14" t="s">
        <v>1564</v>
      </c>
      <c r="C183" s="14" t="s">
        <v>1537</v>
      </c>
      <c r="D183" s="14" t="s">
        <v>1538</v>
      </c>
      <c r="E183" s="14" t="s">
        <v>1539</v>
      </c>
      <c r="F183" s="14" t="s">
        <v>1565</v>
      </c>
      <c r="I183" s="14" t="s">
        <v>1566</v>
      </c>
      <c r="K183" s="14" t="s">
        <v>1567</v>
      </c>
      <c r="L183" s="14" t="s">
        <v>366</v>
      </c>
      <c r="M183" s="14" t="s">
        <v>1568</v>
      </c>
      <c r="N183" s="14">
        <v>2</v>
      </c>
      <c r="O183" s="14" t="s">
        <v>879</v>
      </c>
      <c r="P183" s="14">
        <v>1</v>
      </c>
      <c r="Q183" s="14">
        <v>0.9</v>
      </c>
      <c r="R183" s="14" t="s">
        <v>385</v>
      </c>
      <c r="S183" s="14" t="s">
        <v>527</v>
      </c>
      <c r="T183" s="14" t="s">
        <v>528</v>
      </c>
      <c r="U183" s="14" t="s">
        <v>529</v>
      </c>
      <c r="V183" s="14" t="s">
        <v>1545</v>
      </c>
      <c r="X183" s="14">
        <v>0</v>
      </c>
      <c r="Z183" s="14">
        <v>0</v>
      </c>
      <c r="AB183" s="14">
        <v>0</v>
      </c>
      <c r="AD183" s="14">
        <v>0</v>
      </c>
      <c r="AF183" s="14">
        <v>0</v>
      </c>
      <c r="AG183" s="14">
        <v>1</v>
      </c>
      <c r="AH183" s="14">
        <v>1</v>
      </c>
      <c r="AJ183" s="14">
        <v>0</v>
      </c>
      <c r="AL183" s="14">
        <v>0</v>
      </c>
      <c r="AN183" s="14">
        <v>0</v>
      </c>
      <c r="AP183" s="14">
        <v>0</v>
      </c>
      <c r="AR183" s="14">
        <v>0</v>
      </c>
      <c r="AS183" s="14">
        <v>1</v>
      </c>
      <c r="AT183" s="14">
        <v>1</v>
      </c>
      <c r="AU183" s="14" t="s">
        <v>1567</v>
      </c>
    </row>
    <row r="184" spans="1:47">
      <c r="A184" s="14" t="s">
        <v>1569</v>
      </c>
      <c r="B184" s="14" t="s">
        <v>1570</v>
      </c>
      <c r="C184" s="14" t="s">
        <v>1571</v>
      </c>
      <c r="D184" s="14" t="s">
        <v>1572</v>
      </c>
      <c r="F184" s="14" t="s">
        <v>1573</v>
      </c>
      <c r="I184" s="14" t="s">
        <v>1574</v>
      </c>
      <c r="K184" s="14" t="s">
        <v>1575</v>
      </c>
      <c r="L184" s="14" t="s">
        <v>366</v>
      </c>
      <c r="M184" s="14" t="s">
        <v>1576</v>
      </c>
      <c r="N184" s="14">
        <v>1</v>
      </c>
      <c r="O184" s="14" t="s">
        <v>879</v>
      </c>
      <c r="P184" s="14">
        <v>1</v>
      </c>
      <c r="Q184" s="14">
        <v>0.9</v>
      </c>
      <c r="R184" s="14" t="s">
        <v>368</v>
      </c>
      <c r="S184" s="14" t="s">
        <v>527</v>
      </c>
      <c r="T184" s="14" t="s">
        <v>528</v>
      </c>
      <c r="U184" s="14" t="s">
        <v>529</v>
      </c>
      <c r="V184" s="14" t="s">
        <v>1545</v>
      </c>
      <c r="X184" s="14">
        <v>0</v>
      </c>
      <c r="Z184" s="14">
        <v>0</v>
      </c>
      <c r="AA184" s="14">
        <v>3</v>
      </c>
      <c r="AB184" s="14">
        <v>3</v>
      </c>
      <c r="AD184" s="14">
        <v>0</v>
      </c>
      <c r="AF184" s="14">
        <v>0</v>
      </c>
      <c r="AG184" s="14">
        <v>3</v>
      </c>
      <c r="AH184" s="14">
        <v>3</v>
      </c>
      <c r="AJ184" s="14">
        <v>0</v>
      </c>
      <c r="AL184" s="14">
        <v>0</v>
      </c>
      <c r="AM184" s="14">
        <v>3</v>
      </c>
      <c r="AN184" s="14">
        <v>3</v>
      </c>
      <c r="AP184" s="14">
        <v>0</v>
      </c>
      <c r="AR184" s="14">
        <v>0</v>
      </c>
      <c r="AS184" s="14">
        <v>3</v>
      </c>
      <c r="AT184" s="14">
        <v>3</v>
      </c>
      <c r="AU184" s="14" t="s">
        <v>1575</v>
      </c>
    </row>
    <row r="185" spans="1:47">
      <c r="A185" s="14" t="s">
        <v>1569</v>
      </c>
      <c r="B185" s="14" t="s">
        <v>1577</v>
      </c>
      <c r="C185" s="14" t="s">
        <v>1571</v>
      </c>
      <c r="D185" s="14" t="s">
        <v>1572</v>
      </c>
      <c r="F185" s="14" t="s">
        <v>1578</v>
      </c>
      <c r="I185" s="14" t="s">
        <v>1579</v>
      </c>
      <c r="K185" s="14" t="s">
        <v>1580</v>
      </c>
      <c r="L185" s="14" t="s">
        <v>366</v>
      </c>
      <c r="M185" s="14" t="s">
        <v>1581</v>
      </c>
      <c r="N185" s="14">
        <v>2</v>
      </c>
      <c r="O185" s="14" t="s">
        <v>879</v>
      </c>
      <c r="P185" s="14">
        <v>1</v>
      </c>
      <c r="Q185" s="14">
        <v>0.9</v>
      </c>
      <c r="R185" s="14" t="s">
        <v>368</v>
      </c>
      <c r="S185" s="14" t="s">
        <v>527</v>
      </c>
      <c r="T185" s="14" t="s">
        <v>528</v>
      </c>
      <c r="U185" s="14" t="s">
        <v>529</v>
      </c>
      <c r="V185" s="14" t="s">
        <v>1545</v>
      </c>
      <c r="X185" s="14">
        <v>0</v>
      </c>
      <c r="Z185" s="14">
        <v>0</v>
      </c>
      <c r="AA185" s="14">
        <v>3</v>
      </c>
      <c r="AB185" s="14">
        <v>3</v>
      </c>
      <c r="AD185" s="14">
        <v>0</v>
      </c>
      <c r="AF185" s="14">
        <v>0</v>
      </c>
      <c r="AG185" s="14">
        <v>3</v>
      </c>
      <c r="AH185" s="14">
        <v>3</v>
      </c>
      <c r="AJ185" s="14">
        <v>0</v>
      </c>
      <c r="AL185" s="14">
        <v>0</v>
      </c>
      <c r="AM185" s="14">
        <v>3</v>
      </c>
      <c r="AN185" s="14">
        <v>3</v>
      </c>
      <c r="AP185" s="14">
        <v>0</v>
      </c>
      <c r="AR185" s="14">
        <v>0</v>
      </c>
      <c r="AS185" s="14">
        <v>2</v>
      </c>
      <c r="AT185" s="14">
        <v>2</v>
      </c>
      <c r="AU185" s="14" t="s">
        <v>1580</v>
      </c>
    </row>
    <row r="186" spans="1:47">
      <c r="A186" s="14" t="s">
        <v>1582</v>
      </c>
      <c r="B186" s="14" t="s">
        <v>1583</v>
      </c>
      <c r="C186" s="14" t="s">
        <v>1584</v>
      </c>
      <c r="D186" s="14" t="s">
        <v>1585</v>
      </c>
      <c r="F186" s="14" t="s">
        <v>1586</v>
      </c>
      <c r="I186" s="14" t="s">
        <v>1587</v>
      </c>
      <c r="J186" s="14" t="s">
        <v>1588</v>
      </c>
      <c r="K186" s="14" t="s">
        <v>1589</v>
      </c>
      <c r="L186" s="14" t="s">
        <v>376</v>
      </c>
      <c r="M186" s="14" t="s">
        <v>1590</v>
      </c>
      <c r="N186" s="14">
        <v>2</v>
      </c>
      <c r="O186" s="14" t="s">
        <v>367</v>
      </c>
      <c r="P186" s="14">
        <v>1</v>
      </c>
      <c r="Q186" s="14">
        <v>0.9</v>
      </c>
      <c r="R186" s="14" t="s">
        <v>368</v>
      </c>
      <c r="S186" s="14" t="s">
        <v>527</v>
      </c>
      <c r="T186" s="14" t="s">
        <v>528</v>
      </c>
      <c r="U186" s="14" t="s">
        <v>529</v>
      </c>
      <c r="V186" s="14" t="s">
        <v>1545</v>
      </c>
      <c r="X186" s="14">
        <v>0</v>
      </c>
      <c r="Z186" s="14">
        <v>0</v>
      </c>
      <c r="AA186" s="14">
        <v>1</v>
      </c>
      <c r="AB186" s="14">
        <v>1</v>
      </c>
      <c r="AD186" s="14">
        <v>0</v>
      </c>
      <c r="AF186" s="14">
        <v>0</v>
      </c>
      <c r="AG186" s="14">
        <v>2</v>
      </c>
      <c r="AH186" s="14">
        <v>2</v>
      </c>
      <c r="AJ186" s="14">
        <v>0</v>
      </c>
      <c r="AL186" s="14">
        <v>0</v>
      </c>
      <c r="AM186" s="14">
        <v>2</v>
      </c>
      <c r="AN186" s="14">
        <v>2</v>
      </c>
      <c r="AP186" s="14">
        <v>0</v>
      </c>
      <c r="AR186" s="14">
        <v>0</v>
      </c>
      <c r="AS186" s="14">
        <v>2</v>
      </c>
      <c r="AT186" s="14">
        <v>2</v>
      </c>
      <c r="AU186" s="14" t="s">
        <v>1589</v>
      </c>
    </row>
    <row r="187" spans="1:47">
      <c r="A187" s="14" t="s">
        <v>1591</v>
      </c>
      <c r="B187" s="14" t="s">
        <v>1592</v>
      </c>
      <c r="C187" s="14" t="s">
        <v>1593</v>
      </c>
      <c r="D187" s="14" t="s">
        <v>1594</v>
      </c>
      <c r="E187" s="14" t="s">
        <v>1595</v>
      </c>
      <c r="F187" s="14" t="s">
        <v>1596</v>
      </c>
      <c r="I187" s="14" t="s">
        <v>1597</v>
      </c>
      <c r="K187" s="14" t="s">
        <v>1598</v>
      </c>
      <c r="L187" s="14" t="s">
        <v>366</v>
      </c>
      <c r="M187" s="14" t="s">
        <v>1599</v>
      </c>
      <c r="N187" s="14">
        <v>1</v>
      </c>
      <c r="O187" s="14" t="s">
        <v>153</v>
      </c>
      <c r="P187" s="14">
        <v>1</v>
      </c>
      <c r="Q187" s="14">
        <v>0.9</v>
      </c>
      <c r="R187" s="14" t="s">
        <v>379</v>
      </c>
      <c r="S187" s="14" t="s">
        <v>527</v>
      </c>
      <c r="T187" s="14" t="s">
        <v>528</v>
      </c>
      <c r="U187" s="14" t="s">
        <v>529</v>
      </c>
      <c r="V187" s="14" t="s">
        <v>1545</v>
      </c>
      <c r="W187" s="14">
        <v>1</v>
      </c>
      <c r="X187" s="14">
        <v>1</v>
      </c>
      <c r="Y187" s="14">
        <v>1</v>
      </c>
      <c r="Z187" s="14">
        <v>1</v>
      </c>
      <c r="AA187" s="14">
        <v>1</v>
      </c>
      <c r="AB187" s="14">
        <v>1</v>
      </c>
      <c r="AC187" s="14">
        <v>1</v>
      </c>
      <c r="AD187" s="14">
        <v>1</v>
      </c>
      <c r="AE187" s="14">
        <v>1</v>
      </c>
      <c r="AF187" s="14">
        <v>1</v>
      </c>
      <c r="AG187" s="14">
        <v>1</v>
      </c>
      <c r="AH187" s="14">
        <v>1</v>
      </c>
      <c r="AI187" s="14">
        <v>1</v>
      </c>
      <c r="AJ187" s="14">
        <v>1</v>
      </c>
      <c r="AK187" s="14">
        <v>1</v>
      </c>
      <c r="AL187" s="14">
        <v>1</v>
      </c>
      <c r="AM187" s="14">
        <v>1</v>
      </c>
      <c r="AN187" s="14">
        <v>1</v>
      </c>
      <c r="AO187" s="14">
        <v>1</v>
      </c>
      <c r="AP187" s="14">
        <v>1</v>
      </c>
      <c r="AQ187" s="14">
        <v>1</v>
      </c>
      <c r="AR187" s="14">
        <v>1</v>
      </c>
      <c r="AS187" s="14">
        <v>1</v>
      </c>
      <c r="AT187" s="14">
        <v>1</v>
      </c>
      <c r="AU187" s="14" t="s">
        <v>1598</v>
      </c>
    </row>
    <row r="188" spans="1:47">
      <c r="A188" s="14" t="s">
        <v>1535</v>
      </c>
      <c r="B188" s="14" t="s">
        <v>1600</v>
      </c>
      <c r="C188" s="14" t="s">
        <v>1537</v>
      </c>
      <c r="D188" s="14" t="s">
        <v>1538</v>
      </c>
      <c r="E188" s="14" t="s">
        <v>1539</v>
      </c>
      <c r="F188" s="14" t="s">
        <v>1601</v>
      </c>
      <c r="I188" s="14" t="s">
        <v>1602</v>
      </c>
      <c r="J188" s="14" t="s">
        <v>1603</v>
      </c>
      <c r="K188" s="14" t="s">
        <v>1604</v>
      </c>
      <c r="L188" s="14" t="s">
        <v>376</v>
      </c>
      <c r="M188" s="14" t="s">
        <v>1605</v>
      </c>
      <c r="N188" s="14">
        <v>1</v>
      </c>
      <c r="O188" s="14" t="s">
        <v>367</v>
      </c>
      <c r="P188" s="14">
        <v>1</v>
      </c>
      <c r="Q188" s="14">
        <v>0.9</v>
      </c>
      <c r="R188" s="14" t="s">
        <v>368</v>
      </c>
      <c r="S188" s="14" t="s">
        <v>527</v>
      </c>
      <c r="T188" s="14" t="s">
        <v>528</v>
      </c>
      <c r="U188" s="14" t="s">
        <v>529</v>
      </c>
      <c r="V188" s="14" t="s">
        <v>1545</v>
      </c>
      <c r="X188" s="14">
        <v>0</v>
      </c>
      <c r="Z188" s="14">
        <v>0</v>
      </c>
      <c r="AA188" s="14">
        <v>11</v>
      </c>
      <c r="AB188" s="14">
        <v>11</v>
      </c>
      <c r="AD188" s="14">
        <v>0</v>
      </c>
      <c r="AF188" s="14">
        <v>0</v>
      </c>
      <c r="AG188" s="14">
        <v>7</v>
      </c>
      <c r="AH188" s="14">
        <v>7</v>
      </c>
      <c r="AJ188" s="14">
        <v>0</v>
      </c>
      <c r="AL188" s="14">
        <v>0</v>
      </c>
      <c r="AM188" s="14">
        <v>4</v>
      </c>
      <c r="AN188" s="14">
        <v>4</v>
      </c>
      <c r="AP188" s="14">
        <v>0</v>
      </c>
      <c r="AR188" s="14">
        <v>0</v>
      </c>
      <c r="AS188" s="14">
        <v>5</v>
      </c>
      <c r="AT188" s="14">
        <v>5</v>
      </c>
      <c r="AU188" s="14" t="s">
        <v>1604</v>
      </c>
    </row>
    <row r="189" spans="1:47">
      <c r="A189" s="14" t="s">
        <v>1535</v>
      </c>
      <c r="B189" s="14" t="s">
        <v>1606</v>
      </c>
      <c r="C189" s="14" t="s">
        <v>1537</v>
      </c>
      <c r="D189" s="14" t="s">
        <v>1538</v>
      </c>
      <c r="E189" s="14" t="s">
        <v>1539</v>
      </c>
      <c r="F189" s="14" t="s">
        <v>1607</v>
      </c>
      <c r="I189" s="14" t="s">
        <v>1608</v>
      </c>
      <c r="J189" s="14" t="s">
        <v>1609</v>
      </c>
      <c r="K189" s="14" t="s">
        <v>1610</v>
      </c>
      <c r="L189" s="14" t="s">
        <v>376</v>
      </c>
      <c r="M189" s="14" t="s">
        <v>1611</v>
      </c>
      <c r="N189" s="14">
        <v>1</v>
      </c>
      <c r="O189" s="14" t="s">
        <v>367</v>
      </c>
      <c r="P189" s="14">
        <v>0.7</v>
      </c>
      <c r="Q189" s="14" t="s">
        <v>583</v>
      </c>
      <c r="R189" s="14" t="s">
        <v>385</v>
      </c>
      <c r="S189" s="14" t="s">
        <v>584</v>
      </c>
      <c r="T189" s="14" t="s">
        <v>585</v>
      </c>
      <c r="U189" s="14" t="s">
        <v>586</v>
      </c>
      <c r="V189" s="14" t="s">
        <v>1545</v>
      </c>
      <c r="X189" s="14">
        <v>0</v>
      </c>
      <c r="Z189" s="14">
        <v>0</v>
      </c>
      <c r="AB189" s="14">
        <v>0</v>
      </c>
      <c r="AD189" s="14">
        <v>0</v>
      </c>
      <c r="AF189" s="14">
        <v>0</v>
      </c>
      <c r="AH189" s="14">
        <v>0</v>
      </c>
      <c r="AI189" s="14">
        <v>46041997376</v>
      </c>
      <c r="AJ189" s="14">
        <v>51011266531</v>
      </c>
      <c r="AK189" s="14">
        <v>46703431138</v>
      </c>
      <c r="AL189" s="14">
        <v>5106840456</v>
      </c>
      <c r="AN189" s="14">
        <v>0</v>
      </c>
      <c r="AP189" s="14">
        <v>0</v>
      </c>
      <c r="AR189" s="14">
        <v>0</v>
      </c>
      <c r="AT189" s="14">
        <v>0</v>
      </c>
      <c r="AU189" s="14" t="s">
        <v>1610</v>
      </c>
    </row>
    <row r="190" spans="1:47">
      <c r="A190" s="14" t="s">
        <v>623</v>
      </c>
      <c r="B190" s="14" t="s">
        <v>1612</v>
      </c>
      <c r="C190" s="14" t="s">
        <v>625</v>
      </c>
      <c r="D190" s="14" t="s">
        <v>626</v>
      </c>
      <c r="F190" s="14" t="s">
        <v>1613</v>
      </c>
      <c r="I190" s="14" t="s">
        <v>1614</v>
      </c>
      <c r="J190" s="14" t="s">
        <v>1615</v>
      </c>
      <c r="K190" s="14" t="s">
        <v>1616</v>
      </c>
      <c r="L190" s="14" t="s">
        <v>376</v>
      </c>
      <c r="M190" s="14" t="s">
        <v>1617</v>
      </c>
      <c r="N190" s="14">
        <v>2</v>
      </c>
      <c r="O190" s="14" t="s">
        <v>367</v>
      </c>
      <c r="P190" s="14">
        <v>1</v>
      </c>
      <c r="Q190" s="14">
        <v>0.9</v>
      </c>
      <c r="R190" s="14" t="s">
        <v>378</v>
      </c>
      <c r="S190" s="14" t="s">
        <v>527</v>
      </c>
      <c r="T190" s="14" t="s">
        <v>528</v>
      </c>
      <c r="U190" s="14" t="s">
        <v>529</v>
      </c>
      <c r="V190" s="14" t="s">
        <v>1618</v>
      </c>
      <c r="AC190" s="14">
        <v>812</v>
      </c>
      <c r="AD190" s="14">
        <v>812</v>
      </c>
      <c r="AS190" s="14">
        <v>156</v>
      </c>
      <c r="AT190" s="14">
        <v>156</v>
      </c>
      <c r="AU190" s="14" t="s">
        <v>1616</v>
      </c>
    </row>
    <row r="191" spans="1:47">
      <c r="A191" s="14" t="s">
        <v>1619</v>
      </c>
      <c r="B191" s="14" t="s">
        <v>1620</v>
      </c>
      <c r="C191" s="14" t="s">
        <v>1621</v>
      </c>
      <c r="D191" s="14" t="s">
        <v>1622</v>
      </c>
      <c r="F191" s="14" t="s">
        <v>1623</v>
      </c>
      <c r="I191" s="14" t="s">
        <v>1624</v>
      </c>
      <c r="K191" s="14" t="s">
        <v>1625</v>
      </c>
      <c r="L191" s="14" t="s">
        <v>366</v>
      </c>
      <c r="M191" s="14" t="s">
        <v>1626</v>
      </c>
      <c r="N191" s="14">
        <v>2</v>
      </c>
      <c r="O191" s="14" t="s">
        <v>526</v>
      </c>
      <c r="P191" s="14">
        <v>1</v>
      </c>
      <c r="Q191" s="14">
        <v>0.9</v>
      </c>
      <c r="R191" s="14" t="s">
        <v>379</v>
      </c>
      <c r="S191" s="14" t="s">
        <v>527</v>
      </c>
      <c r="T191" s="14" t="s">
        <v>528</v>
      </c>
      <c r="U191" s="14" t="s">
        <v>529</v>
      </c>
      <c r="V191" s="14" t="s">
        <v>1627</v>
      </c>
      <c r="AA191" s="14">
        <v>2</v>
      </c>
      <c r="AB191" s="14">
        <v>2</v>
      </c>
      <c r="AC191" s="14">
        <v>1</v>
      </c>
      <c r="AD191" s="14">
        <v>1</v>
      </c>
      <c r="AE191" s="14">
        <v>1</v>
      </c>
      <c r="AF191" s="14">
        <v>1</v>
      </c>
      <c r="AI191" s="14">
        <v>1</v>
      </c>
      <c r="AJ191" s="14">
        <v>1</v>
      </c>
      <c r="AK191" s="14">
        <v>1</v>
      </c>
      <c r="AL191" s="14">
        <v>1</v>
      </c>
      <c r="AM191" s="14">
        <v>1</v>
      </c>
      <c r="AN191" s="14">
        <v>1</v>
      </c>
      <c r="AO191" s="14">
        <v>1</v>
      </c>
      <c r="AP191" s="14">
        <v>1</v>
      </c>
      <c r="AU191" s="14" t="s">
        <v>1625</v>
      </c>
    </row>
    <row r="192" spans="1:47">
      <c r="A192" s="14" t="s">
        <v>1619</v>
      </c>
      <c r="B192" s="14" t="s">
        <v>1628</v>
      </c>
      <c r="C192" s="14" t="s">
        <v>1621</v>
      </c>
      <c r="D192" s="14" t="s">
        <v>1622</v>
      </c>
      <c r="F192" s="14" t="s">
        <v>1629</v>
      </c>
      <c r="I192" s="14" t="s">
        <v>1630</v>
      </c>
      <c r="J192" s="14" t="s">
        <v>1631</v>
      </c>
      <c r="K192" s="14" t="s">
        <v>1632</v>
      </c>
      <c r="L192" s="14" t="s">
        <v>376</v>
      </c>
      <c r="M192" s="14" t="s">
        <v>1633</v>
      </c>
      <c r="N192" s="14">
        <v>1</v>
      </c>
      <c r="O192" s="14" t="s">
        <v>367</v>
      </c>
      <c r="P192" s="14">
        <v>0.93</v>
      </c>
      <c r="Q192" s="14">
        <v>0.9</v>
      </c>
      <c r="R192" s="14" t="s">
        <v>385</v>
      </c>
      <c r="S192" s="14" t="s">
        <v>527</v>
      </c>
      <c r="T192" s="14" t="s">
        <v>528</v>
      </c>
      <c r="U192" s="14" t="s">
        <v>529</v>
      </c>
      <c r="V192" s="14" t="s">
        <v>1627</v>
      </c>
      <c r="AG192" s="14">
        <v>191</v>
      </c>
      <c r="AH192" s="14">
        <v>191</v>
      </c>
      <c r="AS192" s="14">
        <v>219</v>
      </c>
      <c r="AT192" s="14">
        <v>219</v>
      </c>
      <c r="AU192" s="14" t="s">
        <v>1632</v>
      </c>
    </row>
    <row r="193" spans="1:47">
      <c r="A193" s="14" t="s">
        <v>1619</v>
      </c>
      <c r="B193" s="14" t="s">
        <v>1634</v>
      </c>
      <c r="C193" s="14" t="s">
        <v>1621</v>
      </c>
      <c r="D193" s="14" t="s">
        <v>1622</v>
      </c>
      <c r="F193" s="14" t="s">
        <v>1635</v>
      </c>
      <c r="I193" s="14" t="s">
        <v>1636</v>
      </c>
      <c r="K193" s="14" t="s">
        <v>1637</v>
      </c>
      <c r="L193" s="14" t="s">
        <v>366</v>
      </c>
      <c r="M193" s="14" t="s">
        <v>1638</v>
      </c>
      <c r="N193" s="14">
        <v>1</v>
      </c>
      <c r="O193" s="14" t="s">
        <v>526</v>
      </c>
      <c r="P193" s="14">
        <v>1</v>
      </c>
      <c r="Q193" s="14">
        <v>0.9</v>
      </c>
      <c r="R193" s="14" t="s">
        <v>385</v>
      </c>
      <c r="S193" s="14" t="s">
        <v>527</v>
      </c>
      <c r="T193" s="14" t="s">
        <v>528</v>
      </c>
      <c r="U193" s="14" t="s">
        <v>529</v>
      </c>
      <c r="V193" s="14" t="s">
        <v>1627</v>
      </c>
      <c r="AE193" s="14">
        <v>1</v>
      </c>
      <c r="AF193" s="14">
        <v>1</v>
      </c>
      <c r="AM193" s="14">
        <v>1</v>
      </c>
      <c r="AN193" s="14">
        <v>1</v>
      </c>
      <c r="AU193" s="14" t="s">
        <v>1637</v>
      </c>
    </row>
    <row r="194" spans="1:47">
      <c r="A194" s="14" t="s">
        <v>1619</v>
      </c>
      <c r="B194" s="14" t="s">
        <v>1639</v>
      </c>
      <c r="C194" s="14" t="s">
        <v>1621</v>
      </c>
      <c r="D194" s="14" t="s">
        <v>1622</v>
      </c>
      <c r="F194" s="14" t="s">
        <v>1640</v>
      </c>
      <c r="I194" s="14" t="s">
        <v>1641</v>
      </c>
      <c r="K194" s="14" t="s">
        <v>1642</v>
      </c>
      <c r="L194" s="14" t="s">
        <v>366</v>
      </c>
      <c r="M194" s="14" t="s">
        <v>1643</v>
      </c>
      <c r="N194" s="14">
        <v>1</v>
      </c>
      <c r="O194" s="14" t="s">
        <v>526</v>
      </c>
      <c r="P194" s="14">
        <v>1</v>
      </c>
      <c r="Q194" s="14">
        <v>0.9</v>
      </c>
      <c r="R194" s="14" t="s">
        <v>385</v>
      </c>
      <c r="S194" s="14" t="s">
        <v>527</v>
      </c>
      <c r="T194" s="14" t="s">
        <v>528</v>
      </c>
      <c r="U194" s="14" t="s">
        <v>529</v>
      </c>
      <c r="V194" s="14" t="s">
        <v>1627</v>
      </c>
      <c r="AA194" s="14">
        <v>1</v>
      </c>
      <c r="AB194" s="14">
        <v>1</v>
      </c>
      <c r="AM194" s="14">
        <v>1</v>
      </c>
      <c r="AN194" s="14">
        <v>1</v>
      </c>
      <c r="AU194" s="14" t="s">
        <v>1642</v>
      </c>
    </row>
    <row r="195" spans="1:47">
      <c r="A195" s="14" t="s">
        <v>1644</v>
      </c>
      <c r="B195" s="14" t="s">
        <v>1645</v>
      </c>
      <c r="C195" s="14" t="s">
        <v>1646</v>
      </c>
      <c r="D195" s="14" t="s">
        <v>1647</v>
      </c>
      <c r="E195" s="14" t="s">
        <v>1648</v>
      </c>
      <c r="F195" s="14" t="s">
        <v>1649</v>
      </c>
      <c r="I195" s="14" t="s">
        <v>1650</v>
      </c>
      <c r="K195" s="14" t="s">
        <v>1651</v>
      </c>
      <c r="L195" s="14" t="s">
        <v>366</v>
      </c>
      <c r="M195" s="14" t="s">
        <v>1652</v>
      </c>
      <c r="N195" s="14">
        <v>2</v>
      </c>
      <c r="O195" s="14" t="s">
        <v>1653</v>
      </c>
      <c r="P195" s="14">
        <v>1</v>
      </c>
      <c r="Q195" s="14">
        <v>0.9</v>
      </c>
      <c r="R195" s="14" t="s">
        <v>385</v>
      </c>
      <c r="S195" s="14" t="s">
        <v>527</v>
      </c>
      <c r="T195" s="14" t="s">
        <v>528</v>
      </c>
      <c r="U195" s="14" t="s">
        <v>529</v>
      </c>
      <c r="V195" s="14" t="s">
        <v>241</v>
      </c>
      <c r="AG195" s="14">
        <v>6</v>
      </c>
      <c r="AH195" s="14">
        <v>6</v>
      </c>
      <c r="AS195" s="14">
        <v>5</v>
      </c>
      <c r="AT195" s="14">
        <v>5</v>
      </c>
      <c r="AU195" s="14" t="s">
        <v>1651</v>
      </c>
    </row>
    <row r="196" spans="1:47">
      <c r="A196" s="14" t="s">
        <v>1654</v>
      </c>
      <c r="B196" s="14" t="s">
        <v>243</v>
      </c>
      <c r="C196" s="14" t="s">
        <v>1655</v>
      </c>
      <c r="D196" s="14" t="s">
        <v>1656</v>
      </c>
      <c r="E196" s="14" t="s">
        <v>1657</v>
      </c>
      <c r="F196" s="14" t="s">
        <v>1658</v>
      </c>
      <c r="I196" s="14" t="s">
        <v>1659</v>
      </c>
      <c r="K196" s="14" t="s">
        <v>1660</v>
      </c>
      <c r="L196" s="14" t="s">
        <v>366</v>
      </c>
      <c r="M196" s="14" t="s">
        <v>1661</v>
      </c>
      <c r="N196" s="14">
        <v>2</v>
      </c>
      <c r="O196" s="14" t="s">
        <v>1653</v>
      </c>
      <c r="P196" s="14">
        <v>1</v>
      </c>
      <c r="Q196" s="14">
        <v>0.9</v>
      </c>
      <c r="R196" s="14" t="s">
        <v>379</v>
      </c>
      <c r="S196" s="14" t="s">
        <v>527</v>
      </c>
      <c r="T196" s="14" t="s">
        <v>528</v>
      </c>
      <c r="U196" s="14" t="s">
        <v>529</v>
      </c>
      <c r="V196" s="14" t="s">
        <v>241</v>
      </c>
      <c r="X196" s="14">
        <v>14</v>
      </c>
      <c r="Z196" s="14">
        <v>14</v>
      </c>
      <c r="AA196" s="14">
        <v>38</v>
      </c>
      <c r="AB196" s="14">
        <v>10</v>
      </c>
      <c r="AC196" s="14">
        <v>13</v>
      </c>
      <c r="AD196" s="14">
        <v>13</v>
      </c>
      <c r="AE196" s="14">
        <v>17</v>
      </c>
      <c r="AF196" s="14">
        <v>17</v>
      </c>
      <c r="AG196" s="14">
        <v>8</v>
      </c>
      <c r="AH196" s="14">
        <v>8</v>
      </c>
      <c r="AM196" s="14">
        <v>35</v>
      </c>
      <c r="AN196" s="14">
        <v>35</v>
      </c>
      <c r="AS196" s="14">
        <v>31</v>
      </c>
      <c r="AT196" s="14">
        <v>31</v>
      </c>
      <c r="AU196" s="14" t="s">
        <v>1660</v>
      </c>
    </row>
    <row r="197" spans="1:47">
      <c r="A197" s="14" t="s">
        <v>1654</v>
      </c>
      <c r="B197" s="14" t="s">
        <v>1662</v>
      </c>
      <c r="C197" s="14" t="s">
        <v>1655</v>
      </c>
      <c r="D197" s="14" t="s">
        <v>1656</v>
      </c>
      <c r="E197" s="14" t="s">
        <v>1657</v>
      </c>
      <c r="F197" s="14" t="s">
        <v>1663</v>
      </c>
      <c r="I197" s="14" t="s">
        <v>1659</v>
      </c>
      <c r="K197" s="14" t="s">
        <v>1664</v>
      </c>
      <c r="L197" s="14" t="s">
        <v>366</v>
      </c>
      <c r="M197" s="14" t="s">
        <v>1665</v>
      </c>
      <c r="N197" s="14">
        <v>2</v>
      </c>
      <c r="O197" s="14" t="s">
        <v>1653</v>
      </c>
      <c r="P197" s="14">
        <v>1</v>
      </c>
      <c r="Q197" s="14">
        <v>0.9</v>
      </c>
      <c r="R197" s="14" t="s">
        <v>385</v>
      </c>
      <c r="S197" s="14" t="s">
        <v>527</v>
      </c>
      <c r="T197" s="14" t="s">
        <v>528</v>
      </c>
      <c r="U197" s="14" t="s">
        <v>529</v>
      </c>
      <c r="V197" s="14" t="s">
        <v>241</v>
      </c>
      <c r="AC197" s="14">
        <v>1</v>
      </c>
      <c r="AD197" s="14">
        <v>1</v>
      </c>
      <c r="AO197" s="14">
        <v>1</v>
      </c>
      <c r="AP197" s="14">
        <v>1</v>
      </c>
      <c r="AU197" s="14" t="s">
        <v>1664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999D-33B2-4F2E-B893-7D75BBEC17AB}">
  <sheetPr codeName="Hoja16"/>
  <dimension ref="A1:I32"/>
  <sheetViews>
    <sheetView zoomScaleNormal="100" workbookViewId="0">
      <pane ySplit="9" topLeftCell="A10" activePane="bottomLeft" state="frozen"/>
      <selection activeCell="D16" sqref="D16"/>
      <selection pane="bottomLeft" activeCell="C18" sqref="C18"/>
    </sheetView>
  </sheetViews>
  <sheetFormatPr baseColWidth="10" defaultColWidth="0" defaultRowHeight="0" customHeight="1" zeroHeight="1"/>
  <cols>
    <col min="1" max="1" width="8.625" customWidth="1"/>
    <col min="2" max="2" width="9.5" customWidth="1"/>
    <col min="3" max="3" width="11" style="55" customWidth="1"/>
    <col min="4" max="4" width="50.125" customWidth="1"/>
    <col min="5" max="6" width="11" customWidth="1"/>
    <col min="7" max="9" width="0" hidden="1" customWidth="1"/>
    <col min="10" max="16384" width="11" hidden="1"/>
  </cols>
  <sheetData>
    <row r="1" spans="1:7" ht="14.25">
      <c r="A1" s="36"/>
      <c r="B1" s="36"/>
      <c r="C1" s="51"/>
      <c r="D1" s="36"/>
      <c r="E1" s="36"/>
      <c r="F1" s="36"/>
      <c r="G1" s="36"/>
    </row>
    <row r="2" spans="1:7" ht="14.25">
      <c r="A2" s="36"/>
      <c r="B2" s="36"/>
      <c r="C2" s="51"/>
      <c r="D2" s="36"/>
      <c r="E2" s="36"/>
      <c r="F2" s="36"/>
      <c r="G2" s="36"/>
    </row>
    <row r="3" spans="1:7" ht="14.25">
      <c r="A3" s="36"/>
      <c r="B3" s="36"/>
      <c r="C3" s="51"/>
      <c r="D3" s="36"/>
      <c r="E3" s="36"/>
      <c r="F3" s="36"/>
      <c r="G3" s="36"/>
    </row>
    <row r="4" spans="1:7" ht="14.25">
      <c r="A4" s="36"/>
      <c r="B4" s="36"/>
      <c r="C4" s="51"/>
      <c r="D4" s="36"/>
      <c r="E4" s="36"/>
      <c r="F4" s="36"/>
      <c r="G4" s="36"/>
    </row>
    <row r="5" spans="1:7" ht="15" thickBot="1">
      <c r="A5" s="36"/>
      <c r="B5" s="36"/>
      <c r="C5" s="51"/>
      <c r="D5" s="36"/>
      <c r="E5" s="36"/>
      <c r="F5" s="36"/>
      <c r="G5" s="36"/>
    </row>
    <row r="6" spans="1:7" ht="14.25">
      <c r="A6" s="36"/>
      <c r="B6" s="38"/>
      <c r="C6" s="52"/>
      <c r="D6" s="39"/>
      <c r="E6" s="40"/>
      <c r="F6" s="36"/>
      <c r="G6" s="36"/>
    </row>
    <row r="7" spans="1:7" ht="14.25">
      <c r="A7" s="36"/>
      <c r="B7" s="41"/>
      <c r="C7" s="632" t="s">
        <v>307</v>
      </c>
      <c r="D7" s="632"/>
      <c r="E7" s="42"/>
      <c r="F7" s="36"/>
      <c r="G7" s="36"/>
    </row>
    <row r="8" spans="1:7" ht="14.25">
      <c r="A8" s="36"/>
      <c r="B8" s="41"/>
      <c r="C8" s="632"/>
      <c r="D8" s="632"/>
      <c r="E8" s="42"/>
      <c r="F8" s="36"/>
      <c r="G8" s="36"/>
    </row>
    <row r="9" spans="1:7" ht="14.25">
      <c r="A9" s="36"/>
      <c r="B9" s="41"/>
      <c r="C9" s="51"/>
      <c r="D9" s="36"/>
      <c r="E9" s="42"/>
      <c r="F9" s="36"/>
      <c r="G9" s="36"/>
    </row>
    <row r="10" spans="1:7" ht="14.25">
      <c r="A10" s="36"/>
      <c r="B10" s="41"/>
      <c r="C10" s="56" t="s">
        <v>1909</v>
      </c>
      <c r="D10" s="60" t="s">
        <v>1910</v>
      </c>
      <c r="E10" s="42"/>
      <c r="F10" s="36"/>
      <c r="G10" s="36"/>
    </row>
    <row r="11" spans="1:7" ht="28.5">
      <c r="A11" s="36"/>
      <c r="B11" s="41"/>
      <c r="C11" s="56" t="s">
        <v>1912</v>
      </c>
      <c r="D11" s="60" t="s">
        <v>1913</v>
      </c>
      <c r="E11" s="42"/>
      <c r="F11" s="36"/>
      <c r="G11" s="36"/>
    </row>
    <row r="12" spans="1:7" ht="14.25">
      <c r="A12" s="36"/>
      <c r="B12" s="41"/>
      <c r="C12" s="56" t="s">
        <v>1915</v>
      </c>
      <c r="D12" s="60" t="s">
        <v>1916</v>
      </c>
      <c r="E12" s="42"/>
      <c r="F12" s="36"/>
      <c r="G12" s="36"/>
    </row>
    <row r="13" spans="1:7" ht="28.5">
      <c r="A13" s="36"/>
      <c r="B13" s="41"/>
      <c r="C13" s="56" t="s">
        <v>1918</v>
      </c>
      <c r="D13" s="60" t="s">
        <v>1919</v>
      </c>
      <c r="E13" s="42"/>
      <c r="F13" s="36"/>
      <c r="G13" s="36"/>
    </row>
    <row r="14" spans="1:7" ht="14.25">
      <c r="A14" s="36"/>
      <c r="B14" s="41"/>
      <c r="C14" s="56" t="s">
        <v>1921</v>
      </c>
      <c r="D14" s="60" t="s">
        <v>1922</v>
      </c>
      <c r="E14" s="42"/>
      <c r="F14" s="36"/>
      <c r="G14" s="36"/>
    </row>
    <row r="15" spans="1:7" ht="14.25">
      <c r="A15" s="36"/>
      <c r="B15" s="41"/>
      <c r="C15" s="56" t="s">
        <v>1924</v>
      </c>
      <c r="D15" s="60" t="s">
        <v>1925</v>
      </c>
      <c r="E15" s="42"/>
      <c r="F15" s="36"/>
      <c r="G15" s="36"/>
    </row>
    <row r="16" spans="1:7" ht="14.25">
      <c r="A16" s="36"/>
      <c r="B16" s="41"/>
      <c r="C16" s="56" t="s">
        <v>1927</v>
      </c>
      <c r="D16" s="60" t="s">
        <v>1928</v>
      </c>
      <c r="E16" s="42"/>
      <c r="F16" s="36"/>
      <c r="G16" s="36"/>
    </row>
    <row r="17" spans="1:7" ht="28.5">
      <c r="A17" s="36"/>
      <c r="B17" s="41"/>
      <c r="C17" s="56" t="s">
        <v>1930</v>
      </c>
      <c r="D17" s="60" t="s">
        <v>1931</v>
      </c>
      <c r="E17" s="42"/>
      <c r="F17" s="36"/>
      <c r="G17" s="36"/>
    </row>
    <row r="18" spans="1:7" ht="14.25">
      <c r="A18" s="36"/>
      <c r="B18" s="41"/>
      <c r="C18" s="56" t="s">
        <v>1933</v>
      </c>
      <c r="D18" s="60" t="s">
        <v>410</v>
      </c>
      <c r="E18" s="42"/>
      <c r="F18" s="36"/>
      <c r="G18" s="36"/>
    </row>
    <row r="19" spans="1:7" ht="27" customHeight="1" thickBot="1">
      <c r="A19" s="36"/>
      <c r="B19" s="43"/>
      <c r="C19" s="54"/>
      <c r="D19" s="44"/>
      <c r="E19" s="45"/>
      <c r="F19" s="36"/>
    </row>
    <row r="20" spans="1:7" ht="14.25">
      <c r="A20" s="36"/>
      <c r="B20" s="36"/>
      <c r="C20" s="51"/>
      <c r="D20" s="36"/>
      <c r="E20" s="36"/>
      <c r="F20" s="36"/>
    </row>
    <row r="21" spans="1:7" ht="14.25" customHeight="1"/>
    <row r="22" spans="1:7" ht="14.25" customHeight="1"/>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sheetData>
  <mergeCells count="1">
    <mergeCell ref="C7:D8"/>
  </mergeCells>
  <hyperlinks>
    <hyperlink ref="C10" location="'E1-PA-001'!Área_de_impresión" display="E1-PA-001" xr:uid="{5A5A77C1-A6D9-41B6-8C73-EEC62A28DDD5}"/>
    <hyperlink ref="C14" location="'E1-PA-004'!Área_de_impresión" display="E1-PA-004" xr:uid="{EBCF7947-487B-4EBA-A26D-20E952CD5C44}"/>
    <hyperlink ref="C17" location="'E1-PA-007'!Área_de_impresión" display="E1-PA-007" xr:uid="{2BEFA4E1-D1B9-4B15-8406-B0DA5AE860ED}"/>
    <hyperlink ref="C18" location="'E1-PA-009'!Área_de_impresión" display="E1-PA-009" xr:uid="{9DFF3A1A-CC4F-4415-819F-CDC876E033A3}"/>
    <hyperlink ref="C11" location="'M5-PA-001'!Área_de_impresión" display="M5-PA-001" xr:uid="{5EC0E5D7-5857-47D9-878C-827718688EBC}"/>
    <hyperlink ref="C12" location="'E1-PA-002'!Área_de_impresión" display="E1-PA-002" xr:uid="{A7FF34AC-0592-4144-9A05-C478EC0BA2AD}"/>
    <hyperlink ref="C13" location="'E1-PA-003'!Área_de_impresión" display="E1-PA-003" xr:uid="{29B5E3F9-7D95-4B54-9400-7A922C788BB5}"/>
    <hyperlink ref="C15" location="'E1-PA-005'!Área_de_impresión" display="E1-PA-005" xr:uid="{22752AD7-0A54-4B31-9E12-BB9B0921B115}"/>
    <hyperlink ref="C16" location="'E1-PA-006'!Área_de_impresión" display="E1-PA-006" xr:uid="{100EF8A8-66F5-47C3-BDB5-2A15476F81BF}"/>
  </hyperlinks>
  <pageMargins left="0.7" right="0.7" top="0.75" bottom="0.75" header="0.3" footer="0.3"/>
  <pageSetup paperSize="9" scale="7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6489F-C0EF-407C-8893-A8AF0A9ABF20}">
  <sheetPr codeName="Hoja12"/>
  <dimension ref="A1:I49"/>
  <sheetViews>
    <sheetView zoomScaleNormal="100" workbookViewId="0">
      <pane ySplit="9" topLeftCell="A10" activePane="bottomLeft" state="frozen"/>
      <selection activeCell="D16" sqref="D16"/>
      <selection pane="bottomLeft" activeCell="C11" sqref="C11"/>
    </sheetView>
  </sheetViews>
  <sheetFormatPr baseColWidth="10" defaultColWidth="0" defaultRowHeight="14.25" customHeight="1" zeroHeight="1"/>
  <cols>
    <col min="1" max="1" width="7.125" customWidth="1"/>
    <col min="2"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32" t="s">
        <v>241</v>
      </c>
      <c r="D7" s="632"/>
      <c r="E7" s="42"/>
      <c r="F7" s="36"/>
      <c r="G7" s="36"/>
    </row>
    <row r="8" spans="1:7" ht="20.25" customHeight="1">
      <c r="A8" s="36"/>
      <c r="B8" s="41"/>
      <c r="C8" s="632"/>
      <c r="D8" s="632"/>
      <c r="E8" s="42"/>
      <c r="F8" s="36"/>
      <c r="G8" s="36"/>
    </row>
    <row r="9" spans="1:7">
      <c r="A9" s="36"/>
      <c r="B9" s="41"/>
      <c r="C9" s="51"/>
      <c r="D9" s="36"/>
      <c r="E9" s="42"/>
      <c r="F9" s="36"/>
      <c r="G9" s="36"/>
    </row>
    <row r="10" spans="1:7" ht="28.5">
      <c r="A10" s="36"/>
      <c r="B10" s="41"/>
      <c r="C10" s="56" t="s">
        <v>1942</v>
      </c>
      <c r="D10" s="60" t="s">
        <v>1943</v>
      </c>
      <c r="E10" s="42"/>
      <c r="F10" s="36"/>
      <c r="G10" s="36"/>
    </row>
    <row r="11" spans="1:7" ht="28.5">
      <c r="A11" s="36"/>
      <c r="B11" s="41"/>
      <c r="C11" s="56" t="s">
        <v>1944</v>
      </c>
      <c r="D11" s="60" t="s">
        <v>1945</v>
      </c>
      <c r="E11" s="42"/>
      <c r="F11" s="36"/>
      <c r="G11" s="36"/>
    </row>
    <row r="12" spans="1:7" ht="15" thickBot="1">
      <c r="A12" s="36"/>
      <c r="B12" s="43"/>
      <c r="C12" s="54"/>
      <c r="D12" s="44"/>
      <c r="E12" s="45"/>
      <c r="F12" s="36"/>
    </row>
    <row r="13" spans="1:7">
      <c r="A13" s="36"/>
      <c r="B13" s="36"/>
      <c r="C13" s="51"/>
      <c r="D13" s="36"/>
      <c r="E13" s="36"/>
      <c r="F13" s="36"/>
    </row>
    <row r="14" spans="1:7"/>
    <row r="15" spans="1:7" ht="14.25" customHeight="1"/>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sheetData>
  <mergeCells count="1">
    <mergeCell ref="C7:D8"/>
  </mergeCells>
  <hyperlinks>
    <hyperlink ref="C10" location="'C1-PA-001'!Área_de_impresión" display="C1-PA-001" xr:uid="{C896F908-4AA8-4BC1-84E5-19E2B85BE55F}"/>
    <hyperlink ref="C11" location="'C1-PA-002'!Área_de_impresión" display="C1-PA-002" xr:uid="{E32DD032-D3A7-4902-8424-D1EDDEC48AD0}"/>
  </hyperlinks>
  <pageMargins left="0.7" right="0.7" top="0.75" bottom="0.75" header="0.3" footer="0.3"/>
  <pageSetup paperSize="9" scale="7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E4AEB-E5EE-46F1-9772-1DBCD7508B05}">
  <sheetPr codeName="Hoja18"/>
  <dimension ref="A1:I35"/>
  <sheetViews>
    <sheetView zoomScaleNormal="100" workbookViewId="0">
      <pane ySplit="9" topLeftCell="A10" activePane="bottomLeft" state="frozen"/>
      <selection activeCell="A13" sqref="A13:X13"/>
      <selection pane="bottomLeft" activeCell="C12" sqref="C12"/>
    </sheetView>
  </sheetViews>
  <sheetFormatPr baseColWidth="10" defaultColWidth="0" defaultRowHeight="0"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ht="14.25">
      <c r="A1" s="36"/>
      <c r="B1" s="36"/>
      <c r="C1" s="51"/>
      <c r="D1" s="36"/>
      <c r="E1" s="36"/>
      <c r="F1" s="36"/>
      <c r="G1" s="36"/>
    </row>
    <row r="2" spans="1:7" ht="14.25">
      <c r="A2" s="36"/>
      <c r="B2" s="36"/>
      <c r="C2" s="51"/>
      <c r="D2" s="36"/>
      <c r="E2" s="36"/>
      <c r="F2" s="36"/>
      <c r="G2" s="36"/>
    </row>
    <row r="3" spans="1:7" ht="14.25">
      <c r="A3" s="36"/>
      <c r="B3" s="36"/>
      <c r="C3" s="51"/>
      <c r="D3" s="36"/>
      <c r="E3" s="36"/>
      <c r="F3" s="36"/>
      <c r="G3" s="36"/>
    </row>
    <row r="4" spans="1:7" ht="14.25">
      <c r="A4" s="36"/>
      <c r="B4" s="36"/>
      <c r="C4" s="51"/>
      <c r="D4" s="36"/>
      <c r="E4" s="36"/>
      <c r="F4" s="36"/>
      <c r="G4" s="36"/>
    </row>
    <row r="5" spans="1:7" ht="15" thickBot="1">
      <c r="A5" s="36"/>
      <c r="B5" s="36"/>
      <c r="C5" s="51"/>
      <c r="D5" s="36"/>
      <c r="E5" s="36"/>
      <c r="F5" s="36"/>
      <c r="G5" s="36"/>
    </row>
    <row r="6" spans="1:7" ht="14.25">
      <c r="A6" s="36"/>
      <c r="B6" s="38"/>
      <c r="C6" s="52"/>
      <c r="D6" s="39"/>
      <c r="E6" s="40"/>
      <c r="F6" s="36"/>
      <c r="G6" s="36"/>
    </row>
    <row r="7" spans="1:7" ht="14.25">
      <c r="A7" s="36"/>
      <c r="B7" s="41"/>
      <c r="C7" s="632" t="s">
        <v>303</v>
      </c>
      <c r="D7" s="632"/>
      <c r="E7" s="42"/>
      <c r="F7" s="36"/>
      <c r="G7" s="36"/>
    </row>
    <row r="8" spans="1:7" ht="20.25" customHeight="1">
      <c r="A8" s="36"/>
      <c r="B8" s="41"/>
      <c r="C8" s="632"/>
      <c r="D8" s="632"/>
      <c r="E8" s="42"/>
      <c r="F8" s="36"/>
      <c r="G8" s="36"/>
    </row>
    <row r="9" spans="1:7" ht="14.25">
      <c r="A9" s="36"/>
      <c r="B9" s="41"/>
      <c r="C9" s="51"/>
      <c r="D9" s="36"/>
      <c r="E9" s="42"/>
      <c r="F9" s="36"/>
      <c r="G9" s="36"/>
    </row>
    <row r="10" spans="1:7" ht="28.5">
      <c r="A10" s="36"/>
      <c r="B10" s="41"/>
      <c r="C10" s="56" t="s">
        <v>1934</v>
      </c>
      <c r="D10" s="60" t="s">
        <v>405</v>
      </c>
      <c r="E10" s="42"/>
      <c r="F10" s="36"/>
      <c r="G10" s="36"/>
    </row>
    <row r="11" spans="1:7" ht="57">
      <c r="A11" s="36"/>
      <c r="B11" s="41"/>
      <c r="C11" s="56" t="s">
        <v>1936</v>
      </c>
      <c r="D11" s="60" t="s">
        <v>1937</v>
      </c>
      <c r="E11" s="42"/>
      <c r="F11" s="36"/>
      <c r="G11" s="36"/>
    </row>
    <row r="12" spans="1:7" ht="28.5">
      <c r="A12" s="36"/>
      <c r="B12" s="41"/>
      <c r="C12" s="56" t="s">
        <v>1939</v>
      </c>
      <c r="D12" s="60" t="s">
        <v>1940</v>
      </c>
      <c r="E12" s="42"/>
      <c r="F12" s="36"/>
      <c r="G12" s="36"/>
    </row>
    <row r="13" spans="1:7" ht="29.25" customHeight="1" thickBot="1">
      <c r="A13" s="36"/>
      <c r="B13" s="43"/>
      <c r="C13" s="54"/>
      <c r="D13" s="44"/>
      <c r="E13" s="45"/>
      <c r="F13" s="36"/>
    </row>
    <row r="14" spans="1:7" ht="14.25">
      <c r="A14" s="36"/>
      <c r="B14" s="36"/>
      <c r="C14" s="51"/>
      <c r="D14" s="36"/>
      <c r="E14" s="36"/>
      <c r="F14" s="36"/>
    </row>
    <row r="15" spans="1:7" ht="14.25"/>
    <row r="16" spans="1:7" ht="14.25"/>
    <row r="17" ht="14.25"/>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sheetData>
  <mergeCells count="1">
    <mergeCell ref="C7:D8"/>
  </mergeCells>
  <hyperlinks>
    <hyperlink ref="C10" location="'M4-PA-007'!Área_de_impresión" display="M4-PA-007" xr:uid="{8B570BBC-EC0F-4370-BE48-9A115FE9BF40}"/>
    <hyperlink ref="C11" location="'M4-PA-008'!Área_de_impresión" display="M4-PA-008" xr:uid="{140E9013-2291-498F-B2E6-EFFD1FC5243B}"/>
    <hyperlink ref="C12" location="'M4-PA-016'!Área_de_impresión" display="M4-PA-016" xr:uid="{532A453D-61AA-4677-8D5E-91AC507A2043}"/>
  </hyperlinks>
  <pageMargins left="0.25" right="0.25" top="0.75" bottom="0.75" header="0.3" footer="0.3"/>
  <pageSetup paperSize="5" scale="7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2E44-6A44-4712-8635-4158F27465A1}">
  <sheetPr codeName="Hoja17"/>
  <dimension ref="A1:I105"/>
  <sheetViews>
    <sheetView zoomScaleNormal="100" workbookViewId="0">
      <pane ySplit="9" topLeftCell="A27" activePane="bottomLeft" state="frozen"/>
      <selection activeCell="D16" sqref="D16"/>
      <selection pane="bottomLeft" activeCell="F35" sqref="F35"/>
    </sheetView>
  </sheetViews>
  <sheetFormatPr baseColWidth="10" defaultColWidth="0" defaultRowHeight="0"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ht="14.25">
      <c r="A1" s="36"/>
      <c r="B1" s="36"/>
      <c r="C1" s="51"/>
      <c r="D1" s="36"/>
      <c r="E1" s="36"/>
      <c r="F1" s="36"/>
      <c r="G1" s="36"/>
    </row>
    <row r="2" spans="1:7" ht="14.25">
      <c r="A2" s="36"/>
      <c r="B2" s="36"/>
      <c r="C2" s="51"/>
      <c r="D2" s="36"/>
      <c r="E2" s="36"/>
      <c r="F2" s="36"/>
      <c r="G2" s="36"/>
    </row>
    <row r="3" spans="1:7" ht="14.25">
      <c r="A3" s="36"/>
      <c r="B3" s="36"/>
      <c r="C3" s="51"/>
      <c r="D3" s="36"/>
      <c r="E3" s="36"/>
      <c r="F3" s="36"/>
      <c r="G3" s="36"/>
    </row>
    <row r="4" spans="1:7" ht="14.25">
      <c r="A4" s="36"/>
      <c r="B4" s="36"/>
      <c r="C4" s="51"/>
      <c r="D4" s="36"/>
      <c r="E4" s="36"/>
      <c r="F4" s="36"/>
      <c r="G4" s="36"/>
    </row>
    <row r="5" spans="1:7" ht="15" thickBot="1">
      <c r="A5" s="36"/>
      <c r="B5" s="36"/>
      <c r="C5" s="51"/>
      <c r="D5" s="36"/>
      <c r="E5" s="36"/>
      <c r="F5" s="36"/>
      <c r="G5" s="36"/>
    </row>
    <row r="6" spans="1:7" ht="14.25">
      <c r="A6" s="36"/>
      <c r="B6" s="38"/>
      <c r="C6" s="52"/>
      <c r="D6" s="39"/>
      <c r="E6" s="40"/>
      <c r="F6" s="36"/>
      <c r="G6" s="36"/>
    </row>
    <row r="7" spans="1:7" ht="14.25">
      <c r="A7" s="36"/>
      <c r="B7" s="41"/>
      <c r="C7" s="632" t="s">
        <v>171</v>
      </c>
      <c r="D7" s="632"/>
      <c r="E7" s="42"/>
      <c r="F7" s="36"/>
      <c r="G7" s="36"/>
    </row>
    <row r="8" spans="1:7" ht="20.25" customHeight="1">
      <c r="A8" s="36"/>
      <c r="B8" s="41"/>
      <c r="C8" s="632"/>
      <c r="D8" s="632"/>
      <c r="E8" s="42"/>
      <c r="F8" s="36"/>
      <c r="G8" s="36"/>
    </row>
    <row r="9" spans="1:7" ht="14.25">
      <c r="A9" s="36"/>
      <c r="B9" s="41"/>
      <c r="C9" s="51"/>
      <c r="D9" s="36"/>
      <c r="E9" s="42"/>
      <c r="F9" s="36"/>
      <c r="G9" s="36"/>
    </row>
    <row r="10" spans="1:7" ht="28.5">
      <c r="A10" s="36"/>
      <c r="B10" s="41"/>
      <c r="C10" s="56" t="s">
        <v>1950</v>
      </c>
      <c r="D10" s="60" t="s">
        <v>1951</v>
      </c>
      <c r="E10" s="42"/>
      <c r="F10" s="36"/>
      <c r="G10" s="36"/>
    </row>
    <row r="11" spans="1:7" ht="57">
      <c r="A11" s="36"/>
      <c r="B11" s="41"/>
      <c r="C11" s="56" t="s">
        <v>1953</v>
      </c>
      <c r="D11" s="60" t="s">
        <v>1954</v>
      </c>
      <c r="E11" s="42"/>
      <c r="F11" s="36"/>
      <c r="G11" s="36"/>
    </row>
    <row r="12" spans="1:7" ht="42.75">
      <c r="A12" s="36"/>
      <c r="B12" s="41"/>
      <c r="C12" s="56" t="s">
        <v>1956</v>
      </c>
      <c r="D12" s="60" t="s">
        <v>1957</v>
      </c>
      <c r="E12" s="42"/>
      <c r="F12" s="36"/>
      <c r="G12" s="36"/>
    </row>
    <row r="13" spans="1:7" ht="28.5">
      <c r="A13" s="36"/>
      <c r="B13" s="41"/>
      <c r="C13" s="56" t="s">
        <v>1959</v>
      </c>
      <c r="D13" s="60" t="s">
        <v>1960</v>
      </c>
      <c r="E13" s="42"/>
      <c r="F13" s="36"/>
      <c r="G13" s="36"/>
    </row>
    <row r="14" spans="1:7" ht="42.75">
      <c r="A14" s="36"/>
      <c r="B14" s="41"/>
      <c r="C14" s="56" t="s">
        <v>1962</v>
      </c>
      <c r="D14" s="60" t="s">
        <v>1963</v>
      </c>
      <c r="E14" s="42"/>
      <c r="F14" s="36"/>
      <c r="G14" s="36"/>
    </row>
    <row r="15" spans="1:7" ht="14.25">
      <c r="A15" s="36"/>
      <c r="B15" s="41"/>
      <c r="C15" s="56" t="s">
        <v>1971</v>
      </c>
      <c r="D15" s="60" t="s">
        <v>1972</v>
      </c>
      <c r="E15" s="42"/>
      <c r="F15" s="36"/>
      <c r="G15" s="36"/>
    </row>
    <row r="16" spans="1:7" ht="42.75">
      <c r="A16" s="36"/>
      <c r="B16" s="41"/>
      <c r="C16" s="56" t="s">
        <v>1980</v>
      </c>
      <c r="D16" s="60" t="s">
        <v>1981</v>
      </c>
      <c r="E16" s="42"/>
      <c r="F16" s="36"/>
      <c r="G16" s="36"/>
    </row>
    <row r="17" spans="1:7" ht="28.5">
      <c r="A17" s="36"/>
      <c r="B17" s="41"/>
      <c r="C17" s="56" t="s">
        <v>1986</v>
      </c>
      <c r="D17" s="60" t="s">
        <v>1987</v>
      </c>
      <c r="E17" s="42"/>
      <c r="F17" s="36"/>
      <c r="G17" s="36"/>
    </row>
    <row r="18" spans="1:7" ht="28.5">
      <c r="A18" s="36"/>
      <c r="B18" s="41"/>
      <c r="C18" s="56" t="s">
        <v>1989</v>
      </c>
      <c r="D18" s="60" t="s">
        <v>1990</v>
      </c>
      <c r="E18" s="42"/>
      <c r="F18" s="36"/>
      <c r="G18" s="36"/>
    </row>
    <row r="19" spans="1:7" ht="57">
      <c r="A19" s="36"/>
      <c r="B19" s="41"/>
      <c r="C19" s="56" t="s">
        <v>1992</v>
      </c>
      <c r="D19" s="60" t="s">
        <v>1993</v>
      </c>
      <c r="E19" s="42"/>
      <c r="F19" s="36"/>
      <c r="G19" s="36"/>
    </row>
    <row r="20" spans="1:7" ht="14.25">
      <c r="A20" s="36"/>
      <c r="B20" s="41"/>
      <c r="C20" s="56" t="s">
        <v>1994</v>
      </c>
      <c r="D20" s="60" t="s">
        <v>1995</v>
      </c>
      <c r="E20" s="42"/>
      <c r="F20" s="36"/>
      <c r="G20" s="36"/>
    </row>
    <row r="21" spans="1:7" ht="28.5">
      <c r="A21" s="36"/>
      <c r="B21" s="41"/>
      <c r="C21" s="56" t="s">
        <v>1997</v>
      </c>
      <c r="D21" s="60" t="s">
        <v>1998</v>
      </c>
      <c r="E21" s="42"/>
      <c r="F21" s="36"/>
      <c r="G21" s="36"/>
    </row>
    <row r="22" spans="1:7" ht="14.25">
      <c r="A22" s="36"/>
      <c r="B22" s="41"/>
      <c r="C22" s="56" t="s">
        <v>2000</v>
      </c>
      <c r="D22" s="60" t="s">
        <v>2001</v>
      </c>
      <c r="E22" s="42"/>
      <c r="F22" s="36"/>
      <c r="G22" s="36"/>
    </row>
    <row r="23" spans="1:7" ht="14.25">
      <c r="A23" s="36"/>
      <c r="B23" s="41"/>
      <c r="C23" s="56" t="s">
        <v>2003</v>
      </c>
      <c r="D23" s="60" t="s">
        <v>2004</v>
      </c>
      <c r="E23" s="42"/>
      <c r="F23" s="36"/>
      <c r="G23" s="36"/>
    </row>
    <row r="24" spans="1:7" ht="28.5">
      <c r="A24" s="36"/>
      <c r="B24" s="41"/>
      <c r="C24" s="56" t="s">
        <v>2006</v>
      </c>
      <c r="D24" s="60" t="s">
        <v>2007</v>
      </c>
      <c r="E24" s="42"/>
      <c r="F24" s="36"/>
      <c r="G24" s="36"/>
    </row>
    <row r="25" spans="1:7" ht="28.5">
      <c r="A25" s="36"/>
      <c r="B25" s="41"/>
      <c r="C25" s="56" t="s">
        <v>2009</v>
      </c>
      <c r="D25" s="60" t="s">
        <v>2010</v>
      </c>
      <c r="E25" s="42"/>
      <c r="F25" s="36"/>
      <c r="G25" s="36"/>
    </row>
    <row r="26" spans="1:7" ht="14.25">
      <c r="A26" s="36"/>
      <c r="B26" s="41"/>
      <c r="C26" s="56" t="s">
        <v>2012</v>
      </c>
      <c r="D26" s="60" t="s">
        <v>2013</v>
      </c>
      <c r="E26" s="42"/>
      <c r="F26" s="36"/>
      <c r="G26" s="36"/>
    </row>
    <row r="27" spans="1:7" ht="28.5">
      <c r="A27" s="36"/>
      <c r="B27" s="41"/>
      <c r="C27" s="56" t="s">
        <v>2015</v>
      </c>
      <c r="D27" s="60" t="s">
        <v>2016</v>
      </c>
      <c r="E27" s="42"/>
      <c r="F27" s="36"/>
      <c r="G27" s="36"/>
    </row>
    <row r="28" spans="1:7" ht="14.25">
      <c r="A28" s="36"/>
      <c r="B28" s="41"/>
      <c r="C28" s="56" t="s">
        <v>2018</v>
      </c>
      <c r="D28" s="60" t="s">
        <v>2019</v>
      </c>
      <c r="E28" s="42"/>
      <c r="F28" s="36"/>
      <c r="G28" s="36"/>
    </row>
    <row r="29" spans="1:7" ht="42.75">
      <c r="A29" s="36"/>
      <c r="B29" s="41"/>
      <c r="C29" s="56" t="s">
        <v>2021</v>
      </c>
      <c r="D29" s="60" t="s">
        <v>2022</v>
      </c>
      <c r="E29" s="42"/>
      <c r="F29" s="36"/>
      <c r="G29" s="36"/>
    </row>
    <row r="30" spans="1:7" ht="14.25">
      <c r="A30" s="36"/>
      <c r="B30" s="41"/>
      <c r="C30" s="56" t="s">
        <v>2024</v>
      </c>
      <c r="D30" s="60" t="s">
        <v>2025</v>
      </c>
      <c r="E30" s="42"/>
      <c r="F30" s="36"/>
      <c r="G30" s="36"/>
    </row>
    <row r="31" spans="1:7" ht="14.25">
      <c r="A31" s="36"/>
      <c r="B31" s="41"/>
      <c r="C31" s="56" t="s">
        <v>2027</v>
      </c>
      <c r="D31" s="60" t="s">
        <v>2028</v>
      </c>
      <c r="E31" s="42"/>
      <c r="F31" s="36"/>
      <c r="G31" s="36"/>
    </row>
    <row r="32" spans="1:7" ht="14.25">
      <c r="A32" s="36"/>
      <c r="B32" s="41"/>
      <c r="C32" s="56" t="s">
        <v>2030</v>
      </c>
      <c r="D32" s="60" t="s">
        <v>2031</v>
      </c>
      <c r="E32" s="42"/>
      <c r="F32" s="36"/>
      <c r="G32" s="36"/>
    </row>
    <row r="33" spans="1:7" ht="28.5">
      <c r="A33" s="36"/>
      <c r="B33" s="41"/>
      <c r="C33" s="56" t="s">
        <v>2033</v>
      </c>
      <c r="D33" s="60" t="s">
        <v>452</v>
      </c>
      <c r="E33" s="42"/>
      <c r="F33" s="36"/>
      <c r="G33" s="36"/>
    </row>
    <row r="34" spans="1:7" ht="28.5">
      <c r="A34" s="36"/>
      <c r="B34" s="41"/>
      <c r="C34" s="56" t="s">
        <v>2035</v>
      </c>
      <c r="D34" s="60" t="s">
        <v>2036</v>
      </c>
      <c r="E34" s="42"/>
      <c r="F34" s="36"/>
      <c r="G34" s="36"/>
    </row>
    <row r="35" spans="1:7" ht="42.75">
      <c r="A35" s="36"/>
      <c r="B35" s="41"/>
      <c r="C35" s="56" t="s">
        <v>2038</v>
      </c>
      <c r="D35" s="60" t="s">
        <v>2039</v>
      </c>
      <c r="E35" s="42"/>
      <c r="F35" s="36"/>
      <c r="G35" s="36"/>
    </row>
    <row r="36" spans="1:7" ht="57">
      <c r="A36" s="36"/>
      <c r="B36" s="41"/>
      <c r="C36" s="56" t="s">
        <v>2041</v>
      </c>
      <c r="D36" s="60" t="s">
        <v>2042</v>
      </c>
      <c r="E36" s="42"/>
      <c r="F36" s="36"/>
      <c r="G36" s="36"/>
    </row>
    <row r="37" spans="1:7" ht="28.5">
      <c r="A37" s="36"/>
      <c r="B37" s="41"/>
      <c r="C37" s="56" t="s">
        <v>2044</v>
      </c>
      <c r="D37" s="60" t="s">
        <v>310</v>
      </c>
      <c r="E37" s="42"/>
      <c r="F37" s="36"/>
      <c r="G37" s="36"/>
    </row>
    <row r="38" spans="1:7" ht="28.5">
      <c r="A38" s="36"/>
      <c r="B38" s="41"/>
      <c r="C38" s="56" t="s">
        <v>2046</v>
      </c>
      <c r="D38" s="60" t="s">
        <v>2047</v>
      </c>
      <c r="E38" s="42"/>
      <c r="F38" s="36"/>
      <c r="G38" s="36"/>
    </row>
    <row r="39" spans="1:7" ht="30.75" customHeight="1" thickBot="1">
      <c r="A39" s="36"/>
      <c r="B39" s="43"/>
      <c r="C39" s="54"/>
      <c r="D39" s="44"/>
      <c r="E39" s="45"/>
      <c r="F39" s="36"/>
    </row>
    <row r="40" spans="1:7" ht="14.25">
      <c r="A40" s="36"/>
      <c r="B40" s="36"/>
      <c r="C40" s="51"/>
      <c r="D40" s="36"/>
      <c r="E40" s="36"/>
      <c r="F40" s="36"/>
    </row>
    <row r="41" spans="1:7" ht="14.25"/>
    <row r="42" spans="1:7" ht="14.25" customHeight="1"/>
    <row r="43" spans="1:7" ht="14.25" customHeight="1"/>
    <row r="44" spans="1:7" ht="14.25" customHeight="1"/>
    <row r="45" spans="1:7" ht="14.25" customHeight="1"/>
    <row r="46" spans="1:7" ht="14.25" customHeight="1"/>
    <row r="47" spans="1:7" ht="14.25" customHeight="1"/>
    <row r="48" spans="1:7"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sheetData>
  <mergeCells count="1">
    <mergeCell ref="C7:D8"/>
  </mergeCells>
  <hyperlinks>
    <hyperlink ref="C10" location="'A2-PA-001'!Área_de_impresión" display="A2-PA-001" xr:uid="{04DE9638-9760-4F72-A563-5B4D62AD9947}"/>
    <hyperlink ref="C11" location="'A2-PA-002'!Área_de_impresión" display="A2-PA-002" xr:uid="{19D833F8-1064-451A-9631-1249A9405777}"/>
    <hyperlink ref="C12" location="'A1-PA-003'!Área_de_impresión" display="A2-PA-003" xr:uid="{DDD1DE63-E654-471B-80BF-6688A93E57BC}"/>
    <hyperlink ref="C13" location="'A6-PA-001'!Área_de_impresión" display="A6-PA-001" xr:uid="{3B7795F2-AE2B-4EB9-93B3-E08A2EE7F5F8}"/>
    <hyperlink ref="C14" location="'A6-PA-002'!Área_de_impresión" display="A6-PA-002" xr:uid="{262BDDF6-2DB3-492C-B04C-8D698746A136}"/>
    <hyperlink ref="C15" location="'A6-PA-005'!Área_de_impresión" display="A6-PA-005" xr:uid="{A296AFB4-669F-4E3F-B09F-DE50ACE2D271}"/>
    <hyperlink ref="C16" location="'A6-PA-008'!Área_de_impresión" display="A6-PA-008" xr:uid="{0D114613-D7B6-45C0-80A3-63981BB175CE}"/>
    <hyperlink ref="C17" location="'A3-PA-001'!Área_de_impresión" display="A3-PA-001" xr:uid="{50AF2756-41F4-44E5-9535-B627DC0BF664}"/>
    <hyperlink ref="C18" location="'A3-PA-002'!Área_de_impresión" display="A3-PA-002" xr:uid="{19F70A48-C36A-487C-87BF-03A1FF960C11}"/>
    <hyperlink ref="C19" location="'A1-PA-001'!Área_de_impresión" display="A1-PA-001" xr:uid="{D53D6E75-1BF4-43B9-BCC2-AF6527F93F40}"/>
    <hyperlink ref="C20" location="'A1-PA-002'!Área_de_impresión" display="A1-PA-002" xr:uid="{59C2EB60-ADF9-472F-AC94-99E2E1462D53}"/>
    <hyperlink ref="C21" location="'A1-PA-003'!Área_de_impresión" display="A1-PA-003" xr:uid="{71D88C5C-1EF9-47C7-98C2-B7B831A6AE09}"/>
    <hyperlink ref="C22" location="'A1-PA-004'!Área_de_impresión" display="A1-PA-004" xr:uid="{8B2A85F7-BA10-434C-B446-281452B43B67}"/>
    <hyperlink ref="C23" location="'A1-PA-005'!Área_de_impresión" display="A1-PA-005" xr:uid="{1DCEE29C-1E58-4F03-8760-4BFE1EDA5C14}"/>
    <hyperlink ref="C24" location="'A1-PA-006'!Área_de_impresión" display="A1-PA-006" xr:uid="{96E9C6C3-8732-44A3-AB18-6360A1F4659C}"/>
    <hyperlink ref="C25" location="'A1-PA-007'!Área_de_impresión" display="A1-PA-007" xr:uid="{9D991A9A-3B0B-4A88-93C5-68D8BE666E18}"/>
    <hyperlink ref="C26" location="'A1-PA-008'!Área_de_impresión" display="A1-PA-008" xr:uid="{A58A99B9-33AC-4181-BE9C-BC672D0297CB}"/>
    <hyperlink ref="C27" location="'A4-PA-001'!Área_de_impresión" display="A4-PA-001" xr:uid="{3EA61DB1-C4D6-4BE7-BBBD-C7474203A2F2}"/>
    <hyperlink ref="C28" location="'A4-PA-002'!Área_de_impresión" display="A4-PA-002" xr:uid="{B17ADA0B-B310-407E-897D-4B6E06752856}"/>
    <hyperlink ref="C29" location="'A4-PA-003'!Área_de_impresión" display="A4-PA-003" xr:uid="{3B648232-F6E3-458F-BE5E-14A7A9474D76}"/>
    <hyperlink ref="C30" location="'A4-PA-004'!Área_de_impresión" display="A4-PA-004" xr:uid="{026A256F-CBA3-4524-B625-07A8274CB8D9}"/>
    <hyperlink ref="C31" location="'A4-PA-005'!Área_de_impresión" display="A4-PA-005" xr:uid="{C1634B67-BB54-47A6-BAEB-81289A63FC77}"/>
    <hyperlink ref="C32" location="'A4-PA-006'!Área_de_impresión" display="A4-PA-006" xr:uid="{74535F21-C432-4CD3-9056-ADAE6CCF4B07}"/>
    <hyperlink ref="C33" location="'A4-PA-007'!Área_de_impresión" display="A4-PA-007" xr:uid="{E544ED67-D6A2-46C0-8F7A-70BB0A1722AF}"/>
    <hyperlink ref="C34" location="'A5-PA-008'!Área_de_impresión" display="A4-PA-008" xr:uid="{82711C44-BD7F-4DCA-9674-2C4D2392A357}"/>
    <hyperlink ref="C35" location="'C2-PA-001'!Área_de_impresión" display="C2-PA-001" xr:uid="{FC126465-78D0-4B8D-8CC2-E3E35E67C5E6}"/>
    <hyperlink ref="C36" location="'C2-PA-002'!Área_de_impresión" display="C2-PA-002" xr:uid="{456925E6-C665-4B0D-8E2E-270CCF1EC57F}"/>
    <hyperlink ref="C37" location="'C2-PA-003'!Área_de_impresión" display="C2-PA-003" xr:uid="{738251FC-941B-48CD-BADA-34BFE75FDB6D}"/>
    <hyperlink ref="C38" location="'C2-PA-004'!Área_de_impresión" display="C2-PA-004" xr:uid="{FF11FC1E-EE4A-4803-93F3-2C14759EDEC1}"/>
  </hyperlinks>
  <pageMargins left="0.7" right="0.7" top="0.75" bottom="0.75" header="0.3" footer="0.3"/>
  <pageSetup paperSize="9" scale="73"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6636-6914-404B-9D92-733DFE935512}">
  <sheetPr codeName="Hoja19"/>
  <dimension ref="A1:Q67"/>
  <sheetViews>
    <sheetView view="pageBreakPreview" zoomScale="80" zoomScaleNormal="73" zoomScaleSheetLayoutView="80" zoomScalePageLayoutView="55" workbookViewId="0">
      <selection activeCell="V19" sqref="V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M1 Gestión de Reclamos en Salud</v>
      </c>
      <c r="D5" s="669"/>
      <c r="E5" s="669"/>
      <c r="F5" s="669"/>
      <c r="G5" s="669"/>
      <c r="H5" s="669"/>
      <c r="I5" s="669"/>
      <c r="J5" s="669"/>
      <c r="K5" s="669"/>
      <c r="L5" s="669"/>
      <c r="M5" s="669"/>
      <c r="N5" s="669"/>
      <c r="O5" s="670"/>
      <c r="P5" s="101"/>
      <c r="Q5" s="102"/>
    </row>
    <row r="6" spans="1:17" ht="15.75">
      <c r="A6" s="671" t="s">
        <v>8</v>
      </c>
      <c r="B6" s="672"/>
      <c r="C6" s="673" t="str">
        <f>VLOOKUP(L12,Reporte!$N$5:$BN$133,2,FALSE)</f>
        <v>Porcentaje de reclamos en salud con requerimiento</v>
      </c>
      <c r="D6" s="673"/>
      <c r="E6" s="673"/>
      <c r="F6" s="673"/>
      <c r="G6" s="673"/>
      <c r="H6" s="673"/>
      <c r="I6" s="673"/>
      <c r="J6" s="673"/>
      <c r="K6" s="673"/>
      <c r="L6" s="673"/>
      <c r="M6" s="673"/>
      <c r="N6" s="673"/>
      <c r="O6" s="674"/>
      <c r="P6" s="99"/>
    </row>
    <row r="7" spans="1:17" ht="39.75" customHeight="1">
      <c r="A7" s="671" t="s">
        <v>10</v>
      </c>
      <c r="B7" s="672"/>
      <c r="C7" s="673" t="str">
        <f>VLOOKUP(L12,Reporte!A5:M133,10,FALSE)</f>
        <v>Gestionar los reclamos de los usuarios del Sistema de Salud, mediante actividades de recepción, clasificación,  análisis, seguimiento y monitoreo orientados a proteger el derecho a la salud</v>
      </c>
      <c r="D7" s="673"/>
      <c r="E7" s="673"/>
      <c r="F7" s="673"/>
      <c r="G7" s="673"/>
      <c r="H7" s="673"/>
      <c r="I7" s="673"/>
      <c r="J7" s="673"/>
      <c r="K7" s="673"/>
      <c r="L7" s="673"/>
      <c r="M7" s="673"/>
      <c r="N7" s="673"/>
      <c r="O7" s="674"/>
      <c r="P7" s="99"/>
    </row>
    <row r="8" spans="1:17" ht="39.75" customHeight="1">
      <c r="A8" s="675" t="s">
        <v>464</v>
      </c>
      <c r="B8" s="656"/>
      <c r="C8" s="673" t="str">
        <f>VLOOKUP(L12,Reporte!$A$5:$N$133,13,FALSE)</f>
        <v>Fortalecer la capacidad de respuesta a los reclamos en salud en estado abierto y vencido con requerimiento y fortalecer la Estrategia de atención mediante la presencia de agentes en Casas del Consumidor</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Reclamos en salud en estado abierto y vencido con requerimiento </v>
      </c>
      <c r="D10" s="673"/>
      <c r="E10" s="673"/>
      <c r="F10" s="682" t="str">
        <f>VLOOKUP(L12,Reporte!$N$5:$BN$133,6,FALSE)</f>
        <v xml:space="preserve">Se mide el número de Reclamos en salud en estado abierto y vencido con requerimiento  sobre el  total de reclamos en estado abiertos y vencidos en el trimestre*100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total de reclamos en estado abiertos y vencidos en el trimestre*100  </v>
      </c>
      <c r="D12" s="673"/>
      <c r="E12" s="673"/>
      <c r="F12" s="682"/>
      <c r="G12" s="682"/>
      <c r="H12" s="682"/>
      <c r="I12" s="682"/>
      <c r="J12" s="687" t="str">
        <f>VLOOKUP(L12,Reporte!$N$5:$BN$133,7,FALSE)</f>
        <v>Eficacia</v>
      </c>
      <c r="K12" s="687"/>
      <c r="L12" s="688" t="s">
        <v>1685</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5.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Delegatura para la Protección al Usuario - Dirección de Inspección y Vigilancia para la Protección al Usuario</v>
      </c>
      <c r="N15" s="658"/>
      <c r="O15" s="659"/>
      <c r="P15" s="99"/>
    </row>
    <row r="16" spans="1:17" ht="25.5" customHeight="1">
      <c r="A16" s="705"/>
      <c r="B16" s="706"/>
      <c r="C16" s="711"/>
      <c r="D16" s="712"/>
      <c r="E16" s="706"/>
      <c r="F16" s="717"/>
      <c r="G16" s="718"/>
      <c r="H16" s="683" t="s">
        <v>40</v>
      </c>
      <c r="I16" s="683"/>
      <c r="J16" s="721" t="s">
        <v>466</v>
      </c>
      <c r="K16" s="722"/>
      <c r="L16" s="723"/>
      <c r="M16" s="660"/>
      <c r="N16" s="661"/>
      <c r="O16" s="662"/>
      <c r="P16" s="99"/>
    </row>
    <row r="17" spans="1:17" ht="25.5" customHeight="1"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337">
        <f>IF(ISERROR($O$22/$O$23),0,$O$22/$O$23)</f>
        <v>0</v>
      </c>
      <c r="C38" s="337">
        <f>+C37</f>
        <v>1</v>
      </c>
      <c r="D38" s="337">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20.2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3.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20.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37.5"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67:D67"/>
    <mergeCell ref="E67:F67"/>
    <mergeCell ref="L1:M2"/>
    <mergeCell ref="L4:M4"/>
    <mergeCell ref="A58:O58"/>
    <mergeCell ref="A59:O59"/>
    <mergeCell ref="A60:O60"/>
    <mergeCell ref="A61:O61"/>
    <mergeCell ref="A62:O62"/>
    <mergeCell ref="A63:O63"/>
    <mergeCell ref="A64:O65"/>
    <mergeCell ref="A49:O49"/>
    <mergeCell ref="A50:O50"/>
    <mergeCell ref="A51:O51"/>
    <mergeCell ref="A52:O52"/>
    <mergeCell ref="A53:O53"/>
    <mergeCell ref="A54:O54"/>
    <mergeCell ref="A55:O55"/>
    <mergeCell ref="A56:O56"/>
    <mergeCell ref="A57:O57"/>
    <mergeCell ref="A40:O40"/>
    <mergeCell ref="A41:O41"/>
    <mergeCell ref="A42:O42"/>
    <mergeCell ref="A43:O43"/>
    <mergeCell ref="A44:O44"/>
    <mergeCell ref="A45:O45"/>
    <mergeCell ref="A46:O46"/>
    <mergeCell ref="A47:O47"/>
    <mergeCell ref="A48:O48"/>
    <mergeCell ref="G36:H36"/>
    <mergeCell ref="I36:J36"/>
    <mergeCell ref="G38:H38"/>
    <mergeCell ref="I38:J38"/>
    <mergeCell ref="A39:O39"/>
    <mergeCell ref="G35:H35"/>
    <mergeCell ref="I35:J35"/>
    <mergeCell ref="G32:H32"/>
    <mergeCell ref="I32:J32"/>
    <mergeCell ref="G29:H29"/>
    <mergeCell ref="I29:J29"/>
    <mergeCell ref="G30:H30"/>
    <mergeCell ref="G31:H31"/>
    <mergeCell ref="I31:J31"/>
    <mergeCell ref="A23:B23"/>
    <mergeCell ref="G28:H28"/>
    <mergeCell ref="I28:J28"/>
    <mergeCell ref="G27:H27"/>
    <mergeCell ref="I27:J27"/>
    <mergeCell ref="A18:O18"/>
    <mergeCell ref="A19:E19"/>
    <mergeCell ref="F19:J19"/>
    <mergeCell ref="K19:O19"/>
    <mergeCell ref="A20:O20"/>
    <mergeCell ref="A24:O24"/>
    <mergeCell ref="G25:H25"/>
    <mergeCell ref="I25:J26"/>
    <mergeCell ref="K25:K26"/>
    <mergeCell ref="L25:O25"/>
    <mergeCell ref="G26:H26"/>
    <mergeCell ref="L26:O38"/>
    <mergeCell ref="I30:J30"/>
    <mergeCell ref="A22:B22"/>
    <mergeCell ref="A21:B21"/>
    <mergeCell ref="G33:H33"/>
    <mergeCell ref="I33:J33"/>
    <mergeCell ref="G34:H34"/>
    <mergeCell ref="I34:J34"/>
    <mergeCell ref="N10:O11"/>
    <mergeCell ref="C11:E11"/>
    <mergeCell ref="C12:E12"/>
    <mergeCell ref="J12:K12"/>
    <mergeCell ref="L12:M12"/>
    <mergeCell ref="N12:O12"/>
    <mergeCell ref="J17:L17"/>
    <mergeCell ref="A13:O13"/>
    <mergeCell ref="A14:B14"/>
    <mergeCell ref="C14:E14"/>
    <mergeCell ref="F14:G14"/>
    <mergeCell ref="H14:L14"/>
    <mergeCell ref="A15:B17"/>
    <mergeCell ref="C15:E17"/>
    <mergeCell ref="F15:G17"/>
    <mergeCell ref="H15:I15"/>
    <mergeCell ref="J15:L15"/>
    <mergeCell ref="H16:I16"/>
    <mergeCell ref="J16:L16"/>
    <mergeCell ref="H17:I17"/>
    <mergeCell ref="M14:O14"/>
    <mergeCell ref="A1:B4"/>
    <mergeCell ref="C1:K2"/>
    <mergeCell ref="N1:O2"/>
    <mergeCell ref="C3:K4"/>
    <mergeCell ref="N3:O3"/>
    <mergeCell ref="N4:O4"/>
    <mergeCell ref="L3:M3"/>
    <mergeCell ref="M15:O17"/>
    <mergeCell ref="A5:B5"/>
    <mergeCell ref="C5:O5"/>
    <mergeCell ref="A6:B6"/>
    <mergeCell ref="C6:O6"/>
    <mergeCell ref="A7:B7"/>
    <mergeCell ref="C7:O7"/>
    <mergeCell ref="A8:B8"/>
    <mergeCell ref="C8:O8"/>
    <mergeCell ref="A9:B12"/>
    <mergeCell ref="C9:E9"/>
    <mergeCell ref="F9:I9"/>
    <mergeCell ref="J9:O9"/>
    <mergeCell ref="C10:E10"/>
    <mergeCell ref="F10:I12"/>
    <mergeCell ref="J10:K11"/>
    <mergeCell ref="L10:M11"/>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13424-32E6-4911-9256-5D43811F1423}">
  <sheetPr codeName="Hoja3"/>
  <dimension ref="A1:DF443"/>
  <sheetViews>
    <sheetView topLeftCell="AY1" zoomScaleNormal="100" workbookViewId="0">
      <selection activeCell="BM4" sqref="BM4"/>
    </sheetView>
  </sheetViews>
  <sheetFormatPr baseColWidth="10" defaultColWidth="37.125" defaultRowHeight="64.5" customHeight="1"/>
  <cols>
    <col min="1" max="1" width="15.625" style="264" customWidth="1"/>
    <col min="2" max="2" width="14.375" style="173" customWidth="1"/>
    <col min="3" max="3" width="8.375" style="173" customWidth="1"/>
    <col min="4" max="5" width="19.125" style="173" customWidth="1"/>
    <col min="6" max="6" width="14.5" style="264" customWidth="1"/>
    <col min="7" max="7" width="8.5" style="173" customWidth="1"/>
    <col min="8" max="8" width="7.125" style="203" customWidth="1"/>
    <col min="9" max="9" width="17.625" style="249" bestFit="1" customWidth="1"/>
    <col min="10" max="10" width="17.75" style="248" bestFit="1" customWidth="1"/>
    <col min="11" max="11" width="9.75" style="244" customWidth="1"/>
    <col min="12" max="12" width="37.625" style="173" customWidth="1"/>
    <col min="13" max="13" width="14" style="173" customWidth="1"/>
    <col min="14" max="14" width="13.125" style="173" customWidth="1"/>
    <col min="15" max="15" width="8" style="173" customWidth="1"/>
    <col min="16" max="16" width="9.875" style="173" customWidth="1"/>
    <col min="17" max="17" width="17.25" style="173" customWidth="1"/>
    <col min="18" max="19" width="19.125" style="173" customWidth="1"/>
    <col min="20" max="20" width="19" style="203" bestFit="1" customWidth="1"/>
    <col min="21" max="21" width="22" style="203" bestFit="1" customWidth="1"/>
    <col min="22" max="22" width="10.125" style="203" bestFit="1" customWidth="1"/>
    <col min="23" max="23" width="11.875" style="203" bestFit="1" customWidth="1"/>
    <col min="24" max="24" width="10.875" style="203" bestFit="1" customWidth="1"/>
    <col min="25" max="25" width="6.375" style="203" bestFit="1" customWidth="1"/>
    <col min="26" max="26" width="11.875" style="203" bestFit="1" customWidth="1"/>
    <col min="27" max="27" width="6.375" style="203" bestFit="1" customWidth="1"/>
    <col min="28" max="28" width="11.875" style="203" bestFit="1" customWidth="1"/>
    <col min="29" max="29" width="13.25" style="173" bestFit="1" customWidth="1"/>
    <col min="30" max="30" width="10.375" style="173" bestFit="1" customWidth="1"/>
    <col min="31" max="31" width="12.25" style="173" bestFit="1" customWidth="1"/>
    <col min="32" max="32" width="11.875" style="173" bestFit="1" customWidth="1"/>
    <col min="33" max="33" width="12.625" style="173" bestFit="1" customWidth="1"/>
    <col min="34" max="35" width="11.875" style="173" bestFit="1" customWidth="1"/>
    <col min="36" max="36" width="21.125" style="173" bestFit="1" customWidth="1"/>
    <col min="37" max="37" width="22" style="204" bestFit="1" customWidth="1"/>
    <col min="38" max="38" width="10.125" style="204" bestFit="1" customWidth="1"/>
    <col min="39" max="39" width="11.75" style="204" bestFit="1" customWidth="1"/>
    <col min="40" max="40" width="11.875" style="204" bestFit="1" customWidth="1"/>
    <col min="41" max="41" width="6.375" style="204" bestFit="1" customWidth="1"/>
    <col min="42" max="42" width="11.875" style="204" bestFit="1" customWidth="1"/>
    <col min="43" max="43" width="6.375" style="204" bestFit="1" customWidth="1"/>
    <col min="44" max="44" width="11.875" style="204" bestFit="1" customWidth="1"/>
    <col min="45" max="45" width="13.25" style="204" bestFit="1" customWidth="1"/>
    <col min="46" max="46" width="10.375" style="173" bestFit="1" customWidth="1"/>
    <col min="47" max="47" width="12.25" style="173" bestFit="1" customWidth="1"/>
    <col min="48" max="48" width="11.875" style="173" bestFit="1" customWidth="1"/>
    <col min="49" max="49" width="12.625" style="173" bestFit="1" customWidth="1"/>
    <col min="50" max="50" width="22.625" style="173" customWidth="1"/>
    <col min="51" max="51" width="19" style="173" bestFit="1" customWidth="1"/>
    <col min="52" max="52" width="22.625" style="173" bestFit="1" customWidth="1"/>
    <col min="53" max="53" width="7.25" style="173" customWidth="1"/>
    <col min="54" max="55" width="11" style="173" customWidth="1"/>
    <col min="56" max="56" width="15.375" style="173" bestFit="1" customWidth="1"/>
    <col min="57" max="57" width="13.125" style="173" bestFit="1" customWidth="1"/>
    <col min="58" max="58" width="11" style="173" customWidth="1"/>
    <col min="59" max="59" width="15.125" style="173" bestFit="1" customWidth="1"/>
    <col min="60" max="60" width="11" style="173" customWidth="1"/>
    <col min="61" max="61" width="14.625" style="173" bestFit="1" customWidth="1"/>
    <col min="62" max="62" width="15.125" style="173" bestFit="1" customWidth="1"/>
    <col min="63" max="78" width="11" style="173" customWidth="1"/>
    <col min="79" max="79" width="11.75" style="231" customWidth="1"/>
    <col min="80" max="91" width="43.625" style="173" customWidth="1"/>
    <col min="92" max="92" width="37.125" style="173"/>
    <col min="93" max="93" width="15.625" style="173" customWidth="1"/>
    <col min="94" max="94" width="11.75" style="173" customWidth="1"/>
    <col min="95" max="95" width="8.375" style="173" bestFit="1" customWidth="1"/>
    <col min="96" max="96" width="26.75" style="173" customWidth="1"/>
    <col min="97" max="97" width="47.875" style="173" customWidth="1"/>
    <col min="98" max="98" width="7.375" style="173" bestFit="1" customWidth="1"/>
    <col min="99" max="16384" width="37.125" style="173"/>
  </cols>
  <sheetData>
    <row r="1" spans="1:110" s="194" customFormat="1" ht="64.5" customHeight="1">
      <c r="A1" s="262" t="s">
        <v>121</v>
      </c>
      <c r="B1" s="239" t="s">
        <v>122</v>
      </c>
      <c r="C1" s="239" t="s">
        <v>123</v>
      </c>
      <c r="D1" s="239" t="s">
        <v>124</v>
      </c>
      <c r="E1" s="239" t="s">
        <v>125</v>
      </c>
      <c r="F1" s="262" t="s">
        <v>126</v>
      </c>
      <c r="G1" s="239" t="s">
        <v>127</v>
      </c>
      <c r="H1" s="240" t="s">
        <v>128</v>
      </c>
      <c r="I1" s="340" t="s">
        <v>129</v>
      </c>
      <c r="J1" s="247" t="s">
        <v>130</v>
      </c>
      <c r="K1" s="241" t="s">
        <v>131</v>
      </c>
      <c r="L1" s="239" t="s">
        <v>132</v>
      </c>
      <c r="M1" s="239" t="s">
        <v>133</v>
      </c>
      <c r="N1" s="239" t="s">
        <v>134</v>
      </c>
      <c r="O1" s="239" t="s">
        <v>135</v>
      </c>
      <c r="P1" s="239" t="s">
        <v>136</v>
      </c>
      <c r="Q1" s="239" t="s">
        <v>137</v>
      </c>
      <c r="R1" s="195" t="s">
        <v>371</v>
      </c>
      <c r="S1" s="195"/>
      <c r="T1" s="224" t="s">
        <v>371</v>
      </c>
      <c r="U1" s="224" t="s">
        <v>138</v>
      </c>
      <c r="V1" s="224" t="s">
        <v>139</v>
      </c>
      <c r="W1" s="224" t="s">
        <v>140</v>
      </c>
      <c r="X1" s="224" t="s">
        <v>141</v>
      </c>
      <c r="Y1" s="224" t="s">
        <v>142</v>
      </c>
      <c r="Z1" s="224" t="s">
        <v>143</v>
      </c>
      <c r="AA1" s="224" t="s">
        <v>144</v>
      </c>
      <c r="AB1" s="224" t="s">
        <v>145</v>
      </c>
      <c r="AC1" s="224" t="s">
        <v>146</v>
      </c>
      <c r="AD1" s="224" t="s">
        <v>147</v>
      </c>
      <c r="AE1" s="224" t="s">
        <v>148</v>
      </c>
      <c r="AF1" s="224" t="s">
        <v>149</v>
      </c>
      <c r="AG1" s="194" t="s">
        <v>371</v>
      </c>
      <c r="AH1" s="194" t="s">
        <v>371</v>
      </c>
      <c r="AI1" s="194" t="s">
        <v>371</v>
      </c>
      <c r="AJ1" s="194" t="s">
        <v>371</v>
      </c>
      <c r="AK1" s="225" t="s">
        <v>138</v>
      </c>
      <c r="AL1" s="225" t="s">
        <v>139</v>
      </c>
      <c r="AM1" s="225" t="s">
        <v>140</v>
      </c>
      <c r="AN1" s="225" t="s">
        <v>141</v>
      </c>
      <c r="AO1" s="225" t="s">
        <v>142</v>
      </c>
      <c r="AP1" s="225" t="s">
        <v>143</v>
      </c>
      <c r="AQ1" s="225" t="s">
        <v>144</v>
      </c>
      <c r="AR1" s="225" t="s">
        <v>145</v>
      </c>
      <c r="AS1" s="225" t="s">
        <v>146</v>
      </c>
      <c r="AT1" s="224" t="s">
        <v>147</v>
      </c>
      <c r="AU1" s="224" t="s">
        <v>148</v>
      </c>
      <c r="AV1" s="224" t="s">
        <v>149</v>
      </c>
      <c r="AW1" s="224"/>
      <c r="AX1" s="224"/>
      <c r="AY1" s="194" t="s">
        <v>371</v>
      </c>
      <c r="AZ1" s="194" t="s">
        <v>371</v>
      </c>
      <c r="BA1" s="197"/>
      <c r="BB1" s="626" t="s">
        <v>161</v>
      </c>
      <c r="BC1" s="627"/>
      <c r="BD1" s="627"/>
      <c r="BE1" s="627"/>
      <c r="BF1" s="627"/>
      <c r="BG1" s="627"/>
      <c r="BH1" s="627"/>
      <c r="BI1" s="627"/>
      <c r="BJ1" s="627"/>
      <c r="BK1" s="627"/>
      <c r="BL1" s="627"/>
      <c r="BM1" s="628"/>
      <c r="BN1" s="626" t="s">
        <v>162</v>
      </c>
      <c r="BO1" s="627"/>
      <c r="BP1" s="627"/>
      <c r="BQ1" s="627"/>
      <c r="BR1" s="627"/>
      <c r="BS1" s="627"/>
      <c r="BT1" s="627"/>
      <c r="BU1" s="627"/>
      <c r="BV1" s="627"/>
      <c r="BW1" s="627"/>
      <c r="BX1" s="627"/>
      <c r="BY1" s="628"/>
      <c r="BZ1" s="236"/>
      <c r="CA1" s="236"/>
      <c r="CO1" s="239" t="s">
        <v>121</v>
      </c>
      <c r="CP1" s="239" t="s">
        <v>122</v>
      </c>
      <c r="CQ1" s="239" t="s">
        <v>123</v>
      </c>
      <c r="CR1" s="239" t="s">
        <v>124</v>
      </c>
      <c r="CS1" s="239" t="s">
        <v>132</v>
      </c>
      <c r="CT1" s="194" t="s">
        <v>123</v>
      </c>
      <c r="CU1" s="197" t="s">
        <v>138</v>
      </c>
      <c r="CV1" s="197" t="s">
        <v>139</v>
      </c>
      <c r="CW1" s="197" t="s">
        <v>140</v>
      </c>
      <c r="CX1" s="197" t="s">
        <v>141</v>
      </c>
      <c r="CY1" s="197" t="s">
        <v>142</v>
      </c>
      <c r="CZ1" s="197" t="s">
        <v>143</v>
      </c>
      <c r="DA1" s="197" t="s">
        <v>144</v>
      </c>
      <c r="DB1" s="197" t="s">
        <v>145</v>
      </c>
      <c r="DC1" s="197" t="s">
        <v>146</v>
      </c>
      <c r="DD1" s="197" t="s">
        <v>147</v>
      </c>
      <c r="DE1" s="197" t="s">
        <v>148</v>
      </c>
      <c r="DF1" s="197" t="s">
        <v>149</v>
      </c>
    </row>
    <row r="2" spans="1:110" s="175" customFormat="1" ht="42.75">
      <c r="A2" s="263"/>
      <c r="F2" s="263"/>
      <c r="I2" s="248"/>
      <c r="J2" s="248"/>
      <c r="K2" s="242"/>
      <c r="O2" s="173"/>
      <c r="T2" s="245" t="s">
        <v>154</v>
      </c>
      <c r="U2" s="245" t="s">
        <v>155</v>
      </c>
      <c r="V2"/>
      <c r="W2"/>
      <c r="X2"/>
      <c r="Y2"/>
      <c r="Z2"/>
      <c r="AA2"/>
      <c r="AB2"/>
      <c r="AC2"/>
      <c r="AD2"/>
      <c r="AE2"/>
      <c r="AF2"/>
      <c r="AG2"/>
      <c r="AH2"/>
      <c r="AI2"/>
      <c r="AJ2" s="245" t="s">
        <v>156</v>
      </c>
      <c r="AK2" s="245" t="s">
        <v>155</v>
      </c>
      <c r="AL2"/>
      <c r="AM2"/>
      <c r="AN2"/>
      <c r="AO2"/>
      <c r="AP2"/>
      <c r="AQ2"/>
      <c r="AR2"/>
      <c r="AS2"/>
      <c r="AT2"/>
      <c r="AU2"/>
      <c r="AV2"/>
      <c r="AW2"/>
      <c r="AX2" s="196"/>
      <c r="AY2" s="196" t="s">
        <v>157</v>
      </c>
      <c r="AZ2" s="196"/>
      <c r="BA2" s="198" t="s">
        <v>166</v>
      </c>
      <c r="BB2" s="197" t="s">
        <v>138</v>
      </c>
      <c r="BC2" s="197" t="s">
        <v>139</v>
      </c>
      <c r="BD2" s="197" t="s">
        <v>140</v>
      </c>
      <c r="BE2" s="197" t="s">
        <v>141</v>
      </c>
      <c r="BF2" s="197" t="s">
        <v>142</v>
      </c>
      <c r="BG2" s="197" t="s">
        <v>143</v>
      </c>
      <c r="BH2" s="197" t="s">
        <v>144</v>
      </c>
      <c r="BI2" s="197" t="s">
        <v>145</v>
      </c>
      <c r="BJ2" s="197" t="s">
        <v>146</v>
      </c>
      <c r="BK2" s="197" t="s">
        <v>147</v>
      </c>
      <c r="BL2" s="197" t="s">
        <v>148</v>
      </c>
      <c r="BM2" s="197" t="s">
        <v>149</v>
      </c>
      <c r="BN2" s="197" t="s">
        <v>138</v>
      </c>
      <c r="BO2" s="197" t="s">
        <v>139</v>
      </c>
      <c r="BP2" s="197" t="s">
        <v>140</v>
      </c>
      <c r="BQ2" s="197" t="s">
        <v>141</v>
      </c>
      <c r="BR2" s="197" t="s">
        <v>142</v>
      </c>
      <c r="BS2" s="197" t="s">
        <v>143</v>
      </c>
      <c r="BT2" s="197" t="s">
        <v>144</v>
      </c>
      <c r="BU2" s="197" t="s">
        <v>145</v>
      </c>
      <c r="BV2" s="197" t="s">
        <v>146</v>
      </c>
      <c r="BW2" s="197" t="s">
        <v>147</v>
      </c>
      <c r="BX2" s="197" t="s">
        <v>148</v>
      </c>
      <c r="BY2" s="197" t="s">
        <v>149</v>
      </c>
      <c r="BZ2" s="231"/>
      <c r="CA2" s="231"/>
      <c r="CB2" s="197" t="s">
        <v>138</v>
      </c>
      <c r="CC2" s="197" t="s">
        <v>139</v>
      </c>
      <c r="CD2" s="197" t="s">
        <v>140</v>
      </c>
      <c r="CE2" s="197" t="s">
        <v>141</v>
      </c>
      <c r="CF2" s="197" t="s">
        <v>142</v>
      </c>
      <c r="CG2" s="197" t="s">
        <v>143</v>
      </c>
      <c r="CH2" s="197" t="s">
        <v>144</v>
      </c>
      <c r="CI2" s="197" t="s">
        <v>145</v>
      </c>
      <c r="CJ2" s="197" t="s">
        <v>146</v>
      </c>
      <c r="CK2" s="197" t="s">
        <v>147</v>
      </c>
      <c r="CL2" s="197" t="s">
        <v>148</v>
      </c>
      <c r="CM2" s="197" t="s">
        <v>149</v>
      </c>
      <c r="CU2" s="175" t="str">
        <f>+IF(CP2=$CU$1,CS2,"N/A")</f>
        <v>N/A</v>
      </c>
      <c r="CV2" s="175" t="str">
        <f>+IF(CP2=$CV$1,CS2,"N/A")</f>
        <v>N/A</v>
      </c>
      <c r="CW2" s="175" t="str">
        <f>+IF(CP2=$CW$1,CS2,"N/A")</f>
        <v>N/A</v>
      </c>
      <c r="CX2" s="175" t="str">
        <f>+IF(CP2=$CX$1,CS2,"N/A")</f>
        <v>N/A</v>
      </c>
      <c r="CY2" s="175" t="str">
        <f>+IF(CP2=$CY$1,CS2,"N/A")</f>
        <v>N/A</v>
      </c>
      <c r="CZ2" s="175" t="str">
        <f>+IF(CP2=$CZ$1,CS2,"N/A")</f>
        <v>N/A</v>
      </c>
      <c r="DA2" s="175" t="str">
        <f>+IF(CP2=$DA$1,CS2,"N/A")</f>
        <v>N/A</v>
      </c>
      <c r="DB2" s="175" t="str">
        <f>+IF(CP2=$DB$1,CS2,"N/A")</f>
        <v>N/A</v>
      </c>
      <c r="DC2" s="175" t="str">
        <f>+IF(CP2=$DC$1,CS2,"N/A")</f>
        <v>N/A</v>
      </c>
      <c r="DD2" s="175" t="str">
        <f>+IF(CP2=$DD$1,CS2,"N/A")</f>
        <v>N/A</v>
      </c>
      <c r="DE2" s="175" t="str">
        <f>+IF(CP2=$DE$1,CS2,"N/A")</f>
        <v>N/A</v>
      </c>
      <c r="DF2" s="175" t="str">
        <f>+IF(CP2=$DF$1,CS2,"N/A")</f>
        <v>N/A</v>
      </c>
    </row>
    <row r="3" spans="1:110" s="175" customFormat="1" ht="15">
      <c r="A3" s="263"/>
      <c r="F3" s="263"/>
      <c r="I3" s="248"/>
      <c r="J3" s="248"/>
      <c r="K3" s="242"/>
      <c r="O3" s="173"/>
      <c r="T3" s="245" t="s">
        <v>159</v>
      </c>
      <c r="U3" s="226" t="s">
        <v>160</v>
      </c>
      <c r="V3"/>
      <c r="W3"/>
      <c r="X3"/>
      <c r="Y3"/>
      <c r="Z3"/>
      <c r="AA3"/>
      <c r="AB3"/>
      <c r="AC3"/>
      <c r="AD3"/>
      <c r="AE3"/>
      <c r="AF3"/>
      <c r="AG3"/>
      <c r="AH3"/>
      <c r="AI3"/>
      <c r="AJ3" s="245" t="s">
        <v>159</v>
      </c>
      <c r="AK3" s="226" t="s">
        <v>160</v>
      </c>
      <c r="AL3"/>
      <c r="AM3"/>
      <c r="AN3"/>
      <c r="AO3"/>
      <c r="AP3"/>
      <c r="AQ3"/>
      <c r="AR3"/>
      <c r="AS3"/>
      <c r="AT3"/>
      <c r="AU3"/>
      <c r="AV3"/>
      <c r="AW3"/>
      <c r="AX3" s="196"/>
      <c r="AY3" s="196"/>
      <c r="AZ3" s="196"/>
      <c r="BA3" s="199" t="s">
        <v>165</v>
      </c>
      <c r="BB3" s="200" t="e">
        <f>+VLOOKUP(BA3,$T$4:$AB$140,2,FALSE)</f>
        <v>#N/A</v>
      </c>
      <c r="BC3" s="200" t="e">
        <f>+VLOOKUP(BA3,$T$3:$AF$140,3,FALSE)</f>
        <v>#N/A</v>
      </c>
      <c r="BD3" s="200" t="e">
        <f>+VLOOKUP(BA3,$T$3:$AF$140,4,FALSE)</f>
        <v>#N/A</v>
      </c>
      <c r="BE3" s="200" t="e">
        <f>+VLOOKUP(BA3,$T$3:$AF$140,5,FALSE)</f>
        <v>#N/A</v>
      </c>
      <c r="BF3" s="200" t="e">
        <f>+VLOOKUP(BA3,$T$3:$AF$140,6,FALSE)</f>
        <v>#N/A</v>
      </c>
      <c r="BG3" s="200" t="e">
        <f>+VLOOKUP(BA3,$T$3:$AF$140,7,FALSE)</f>
        <v>#N/A</v>
      </c>
      <c r="BH3" s="200" t="e">
        <f>+VLOOKUP(BA3,$T$3:$AF$140,8,FALSE)</f>
        <v>#N/A</v>
      </c>
      <c r="BI3" s="200" t="e">
        <f>+VLOOKUP(BA3,$T$3:$AF$140,9,FALSE)</f>
        <v>#N/A</v>
      </c>
      <c r="BJ3" s="200" t="e">
        <f>+VLOOKUP(BA3,$T$3:$AF$140,10,FALSE)</f>
        <v>#N/A</v>
      </c>
      <c r="BK3" s="200" t="e">
        <f>+VLOOKUP(BA3,$T$3:$AF$140,11,FALSE)</f>
        <v>#N/A</v>
      </c>
      <c r="BL3" s="200" t="e">
        <f>+VLOOKUP(BA3,$T$3:$AF$140,12,FALSE)</f>
        <v>#N/A</v>
      </c>
      <c r="BM3" s="200" t="e">
        <f>+VLOOKUP(BA3,$T$3:$AF$140,13,FALSE)</f>
        <v>#N/A</v>
      </c>
      <c r="BN3" s="175" t="e">
        <f>+VLOOKUP(BA3,$AJ$3:$AV$140,2,FALSE)</f>
        <v>#N/A</v>
      </c>
      <c r="BO3" s="196" t="e">
        <f>+VLOOKUP(BA3,$AJ$3:$AV$140,3,FALSE)</f>
        <v>#N/A</v>
      </c>
      <c r="BP3" s="196" t="e">
        <f>+VLOOKUP(BA3,$AJ$3:$AV$140,4,FALSE)</f>
        <v>#N/A</v>
      </c>
      <c r="BQ3" s="196" t="e">
        <f>+VLOOKUP(BA3,$AJ$3:$AV$140,5,FALSE)</f>
        <v>#N/A</v>
      </c>
      <c r="BR3" s="196" t="e">
        <f>+VLOOKUP(BA3,$AJ$3:$AV$140,6,FALSE)</f>
        <v>#N/A</v>
      </c>
      <c r="BS3" s="196" t="e">
        <f>+VLOOKUP(BA3,$AJ$3:$AV$140,7,FALSE)</f>
        <v>#N/A</v>
      </c>
      <c r="BT3" s="196" t="e">
        <f>+VLOOKUP(BA3,$AJ$3:$AV$140,8,FALSE)</f>
        <v>#N/A</v>
      </c>
      <c r="BU3" s="196" t="e">
        <f>+VLOOKUP(BA3,$AJ$3:$AV$140,9,FALSE)</f>
        <v>#N/A</v>
      </c>
      <c r="BV3" s="196" t="e">
        <f>+VLOOKUP(BA3,$AJ$3:$AV$140,10,FALSE)</f>
        <v>#N/A</v>
      </c>
      <c r="BW3" s="196" t="e">
        <f>+VLOOKUP(BA3,$AJ$3:$AV$140,11,FALSE)</f>
        <v>#N/A</v>
      </c>
      <c r="BX3" s="196" t="e">
        <f>+VLOOKUP(BA3,$AJ$3:$AV$140,12,FALSE)</f>
        <v>#N/A</v>
      </c>
      <c r="BY3" s="196" t="e">
        <f>+VLOOKUP(BA3,$AJ$3:$AV$140,13,FALSE)</f>
        <v>#N/A</v>
      </c>
      <c r="BZ3" s="196"/>
      <c r="CA3" s="232" t="s">
        <v>206</v>
      </c>
      <c r="CB3" s="229"/>
      <c r="CC3" s="229"/>
      <c r="CD3" s="229"/>
      <c r="CE3" s="238"/>
      <c r="CF3" s="238"/>
      <c r="CG3" s="238"/>
      <c r="CH3" s="229"/>
      <c r="CU3" s="175" t="str">
        <f t="shared" ref="CU3:CU66" si="0">+IF(CP3=$CU$1,CS3,"N/A")</f>
        <v>N/A</v>
      </c>
      <c r="CV3" s="175" t="str">
        <f t="shared" ref="CV3:CV66" si="1">+IF(CP3=$CV$1,CS3,"N/A")</f>
        <v>N/A</v>
      </c>
      <c r="CW3" s="175" t="str">
        <f t="shared" ref="CW3:CW66" si="2">+IF(CP3=$CW$1,CS3,"N/A")</f>
        <v>N/A</v>
      </c>
      <c r="CX3" s="175" t="str">
        <f t="shared" ref="CX3:CX66" si="3">+IF(CP3=$CX$1,CS3,"N/A")</f>
        <v>N/A</v>
      </c>
      <c r="CY3" s="175" t="str">
        <f>+IF(CP3=$CY$1,CS3,"N/A")</f>
        <v>N/A</v>
      </c>
      <c r="CZ3" s="175" t="str">
        <f t="shared" ref="CZ3:CZ66" si="4">+IF(CP3=$CZ$1,CS3,"N/A")</f>
        <v>N/A</v>
      </c>
      <c r="DA3" s="175" t="str">
        <f t="shared" ref="DA3:DA66" si="5">+IF(CP3=$DA$1,CS3,"N/A")</f>
        <v>N/A</v>
      </c>
      <c r="DB3" s="175" t="str">
        <f t="shared" ref="DB3:DB66" si="6">+IF(CP3=$DB$1,CS3,"N/A")</f>
        <v>N/A</v>
      </c>
      <c r="DC3" s="175" t="str">
        <f t="shared" ref="DC3:DC66" si="7">+IF(CP3=$DC$1,CS3,"N/A")</f>
        <v>N/A</v>
      </c>
      <c r="DD3" s="175" t="str">
        <f t="shared" ref="DD3:DD66" si="8">+IF(CP3=$DD$1,CS3,"N/A")</f>
        <v>N/A</v>
      </c>
      <c r="DE3" s="175" t="str">
        <f t="shared" ref="DE3:DE66" si="9">+IF(CP3=$DE$1,CS3,"N/A")</f>
        <v>N/A</v>
      </c>
      <c r="DF3" s="175" t="str">
        <f t="shared" ref="DF3:DF66" si="10">+IF(CP3=$DF$1,CS3,"N/A")</f>
        <v>N/A</v>
      </c>
    </row>
    <row r="4" spans="1:110" s="175" customFormat="1" ht="15">
      <c r="A4" s="263"/>
      <c r="F4" s="263"/>
      <c r="I4" s="248"/>
      <c r="J4" s="248"/>
      <c r="K4" s="242"/>
      <c r="O4" s="173"/>
      <c r="T4" s="196" t="s">
        <v>160</v>
      </c>
      <c r="U4" s="226"/>
      <c r="V4"/>
      <c r="W4"/>
      <c r="X4"/>
      <c r="Y4"/>
      <c r="Z4"/>
      <c r="AA4"/>
      <c r="AB4"/>
      <c r="AC4"/>
      <c r="AD4"/>
      <c r="AE4"/>
      <c r="AF4"/>
      <c r="AG4"/>
      <c r="AH4"/>
      <c r="AI4"/>
      <c r="AJ4" s="196" t="s">
        <v>160</v>
      </c>
      <c r="AK4" s="226"/>
      <c r="AL4"/>
      <c r="AM4"/>
      <c r="AN4"/>
      <c r="AO4"/>
      <c r="AP4"/>
      <c r="AQ4"/>
      <c r="AR4"/>
      <c r="AS4"/>
      <c r="AT4"/>
      <c r="AU4"/>
      <c r="AV4"/>
      <c r="AW4"/>
      <c r="AX4" s="196"/>
      <c r="AY4" s="196"/>
      <c r="AZ4" s="196"/>
      <c r="BA4" s="199" t="s">
        <v>167</v>
      </c>
      <c r="BB4" s="200" t="e">
        <f>+VLOOKUP(BA4,$T$4:$AB$140,2,FALSE)</f>
        <v>#N/A</v>
      </c>
      <c r="BC4" s="200" t="e">
        <f>+VLOOKUP(BA4,$T$3:$AF$140,3,FALSE)</f>
        <v>#N/A</v>
      </c>
      <c r="BD4" s="200" t="e">
        <f>+VLOOKUP(BA4,$T$3:$AF$140,4,FALSE)</f>
        <v>#N/A</v>
      </c>
      <c r="BE4" s="200" t="e">
        <f>+VLOOKUP(BA4,$T$3:$AF$140,5,FALSE)</f>
        <v>#N/A</v>
      </c>
      <c r="BF4" s="200" t="e">
        <f>+VLOOKUP(BA4,$T$3:$AF$140,6,FALSE)</f>
        <v>#N/A</v>
      </c>
      <c r="BG4" s="200" t="e">
        <f>+VLOOKUP(BA4,$T$3:$AF$140,7,FALSE)</f>
        <v>#N/A</v>
      </c>
      <c r="BH4" s="200" t="e">
        <f>+VLOOKUP(BA4,$T$3:$AF$140,8,FALSE)</f>
        <v>#N/A</v>
      </c>
      <c r="BI4" s="200" t="e">
        <f>+VLOOKUP(BA4,$T$3:$AF$140,9,FALSE)</f>
        <v>#N/A</v>
      </c>
      <c r="BJ4" s="200" t="e">
        <f>+VLOOKUP(BA4,$T$3:$AF$140,10,FALSE)</f>
        <v>#N/A</v>
      </c>
      <c r="BK4" s="200" t="e">
        <f t="shared" ref="BK4:BK67" si="11">+VLOOKUP(BA4,$T$3:$AF$140,11,FALSE)</f>
        <v>#N/A</v>
      </c>
      <c r="BL4" s="200" t="e">
        <f t="shared" ref="BL4:BL67" si="12">+VLOOKUP(BA4,$T$3:$AF$140,12,FALSE)</f>
        <v>#N/A</v>
      </c>
      <c r="BM4" s="200" t="e">
        <f t="shared" ref="BM4:BM67" si="13">+VLOOKUP(BA4,$T$3:$AF$140,13,FALSE)</f>
        <v>#N/A</v>
      </c>
      <c r="BN4" s="175" t="e">
        <f>+VLOOKUP(BA4,$AJ$3:$AV$140,2,FALSE)</f>
        <v>#N/A</v>
      </c>
      <c r="BO4" s="196" t="e">
        <f>+VLOOKUP(BA4,$AJ$3:$AV$140,3,FALSE)</f>
        <v>#N/A</v>
      </c>
      <c r="BP4" s="196" t="e">
        <f>+VLOOKUP(BA4,$AJ$3:$AV$140,4,FALSE)</f>
        <v>#N/A</v>
      </c>
      <c r="BQ4" s="196" t="e">
        <f>+VLOOKUP(BA4,$AJ$3:$AV$140,5,FALSE)</f>
        <v>#N/A</v>
      </c>
      <c r="BR4" s="196" t="e">
        <f>+VLOOKUP(BA4,$AJ$3:$AV$140,6,FALSE)</f>
        <v>#N/A</v>
      </c>
      <c r="BS4" s="196" t="e">
        <f>+VLOOKUP(BA4,$AJ$3:$AV$140,7,FALSE)</f>
        <v>#N/A</v>
      </c>
      <c r="BT4" s="196" t="e">
        <f>+VLOOKUP(BA4,$AJ$3:$AV$140,8,FALSE)</f>
        <v>#N/A</v>
      </c>
      <c r="BU4" s="196" t="e">
        <f>+VLOOKUP(BA4,$AJ$3:$AV$140,9,FALSE)</f>
        <v>#N/A</v>
      </c>
      <c r="BV4" s="196" t="e">
        <f>+VLOOKUP(BA4,$AJ$3:$AV$140,10,FALSE)</f>
        <v>#N/A</v>
      </c>
      <c r="BW4" s="196" t="e">
        <f t="shared" ref="BW4:BW67" si="14">+VLOOKUP(BA4,$AJ$3:$AV$140,11,FALSE)</f>
        <v>#N/A</v>
      </c>
      <c r="BX4" s="196" t="e">
        <f t="shared" ref="BX4:BX67" si="15">+VLOOKUP(BA4,$AJ$3:$AV$140,12,FALSE)</f>
        <v>#N/A</v>
      </c>
      <c r="BY4" s="196" t="e">
        <f t="shared" ref="BY4:BY67" si="16">+VLOOKUP(BA4,$AJ$3:$AV$140,13,FALSE)</f>
        <v>#N/A</v>
      </c>
      <c r="BZ4" s="196"/>
      <c r="CA4" s="232" t="s">
        <v>208</v>
      </c>
      <c r="CB4" s="229"/>
      <c r="CC4" s="229"/>
      <c r="CD4" s="229"/>
      <c r="CE4" s="238"/>
      <c r="CF4" s="238"/>
      <c r="CG4" s="238"/>
      <c r="CH4" s="229"/>
      <c r="CU4" s="175" t="str">
        <f t="shared" si="0"/>
        <v>N/A</v>
      </c>
      <c r="CV4" s="175" t="str">
        <f t="shared" si="1"/>
        <v>N/A</v>
      </c>
      <c r="CW4" s="175" t="str">
        <f t="shared" si="2"/>
        <v>N/A</v>
      </c>
      <c r="CX4" s="175" t="str">
        <f t="shared" si="3"/>
        <v>N/A</v>
      </c>
      <c r="CY4" s="175" t="str">
        <f t="shared" ref="CY4:CY66" si="17">+IF(CP4=$CY$1,CS4,"N/A")</f>
        <v>N/A</v>
      </c>
      <c r="CZ4" s="175" t="str">
        <f t="shared" si="4"/>
        <v>N/A</v>
      </c>
      <c r="DA4" s="175" t="str">
        <f t="shared" si="5"/>
        <v>N/A</v>
      </c>
      <c r="DB4" s="175" t="str">
        <f t="shared" si="6"/>
        <v>N/A</v>
      </c>
      <c r="DC4" s="175" t="str">
        <f t="shared" si="7"/>
        <v>N/A</v>
      </c>
      <c r="DD4" s="175" t="str">
        <f t="shared" si="8"/>
        <v>N/A</v>
      </c>
      <c r="DE4" s="175" t="str">
        <f t="shared" si="9"/>
        <v>N/A</v>
      </c>
      <c r="DF4" s="175" t="str">
        <f t="shared" si="10"/>
        <v>N/A</v>
      </c>
    </row>
    <row r="5" spans="1:110" s="175" customFormat="1" ht="15">
      <c r="A5" s="263"/>
      <c r="F5" s="263"/>
      <c r="I5" s="248"/>
      <c r="J5" s="248"/>
      <c r="K5" s="242"/>
      <c r="O5" s="173"/>
      <c r="T5"/>
      <c r="U5"/>
      <c r="V5"/>
      <c r="W5"/>
      <c r="X5"/>
      <c r="Y5"/>
      <c r="Z5"/>
      <c r="AA5"/>
      <c r="AB5"/>
      <c r="AC5"/>
      <c r="AD5"/>
      <c r="AE5"/>
      <c r="AF5"/>
      <c r="AG5"/>
      <c r="AH5"/>
      <c r="AI5"/>
      <c r="AJ5"/>
      <c r="AK5"/>
      <c r="AL5"/>
      <c r="AM5"/>
      <c r="AN5"/>
      <c r="AO5"/>
      <c r="AP5"/>
      <c r="AQ5"/>
      <c r="AR5"/>
      <c r="AS5"/>
      <c r="AT5"/>
      <c r="AU5"/>
      <c r="AV5"/>
      <c r="AW5"/>
      <c r="AX5" s="196"/>
      <c r="AY5" s="196"/>
      <c r="AZ5" s="196"/>
      <c r="BA5" s="199" t="s">
        <v>170</v>
      </c>
      <c r="BB5" s="200" t="e">
        <f t="shared" ref="BB5:BB68" si="18">+VLOOKUP(BA5,$T$4:$AB$140,2,FALSE)</f>
        <v>#N/A</v>
      </c>
      <c r="BC5" s="200" t="e">
        <f t="shared" ref="BC5:BC68" si="19">+VLOOKUP(BA5,$T$3:$AF$140,3,FALSE)</f>
        <v>#N/A</v>
      </c>
      <c r="BD5" s="200" t="e">
        <f t="shared" ref="BD5:BD68" si="20">+VLOOKUP(BA5,$T$3:$AF$140,4,FALSE)</f>
        <v>#N/A</v>
      </c>
      <c r="BE5" s="200" t="e">
        <f t="shared" ref="BE5:BE68" si="21">+VLOOKUP(BA5,$T$3:$AF$140,5,FALSE)</f>
        <v>#N/A</v>
      </c>
      <c r="BF5" s="200" t="e">
        <f t="shared" ref="BF5:BF68" si="22">+VLOOKUP(BA5,$T$3:$AF$140,6,FALSE)</f>
        <v>#N/A</v>
      </c>
      <c r="BG5" s="200" t="e">
        <f t="shared" ref="BG5:BG68" si="23">+VLOOKUP(BA5,$T$3:$AF$140,7,FALSE)</f>
        <v>#N/A</v>
      </c>
      <c r="BH5" s="200" t="e">
        <f t="shared" ref="BH5:BH68" si="24">+VLOOKUP(BA5,$T$3:$AF$140,8,FALSE)</f>
        <v>#N/A</v>
      </c>
      <c r="BI5" s="200" t="e">
        <f t="shared" ref="BI5:BI68" si="25">+VLOOKUP(BA5,$T$3:$AF$140,9,FALSE)</f>
        <v>#N/A</v>
      </c>
      <c r="BJ5" s="200" t="e">
        <f t="shared" ref="BJ5:BJ68" si="26">+VLOOKUP(BA5,$T$3:$AF$140,10,FALSE)</f>
        <v>#N/A</v>
      </c>
      <c r="BK5" s="200" t="e">
        <f t="shared" si="11"/>
        <v>#N/A</v>
      </c>
      <c r="BL5" s="200" t="e">
        <f t="shared" si="12"/>
        <v>#N/A</v>
      </c>
      <c r="BM5" s="200" t="e">
        <f t="shared" si="13"/>
        <v>#N/A</v>
      </c>
      <c r="BN5" s="175" t="e">
        <f t="shared" ref="BN5:BN68" si="27">+VLOOKUP(BA5,$AJ$3:$AV$140,2,FALSE)</f>
        <v>#N/A</v>
      </c>
      <c r="BO5" s="196" t="e">
        <f t="shared" ref="BO5:BO68" si="28">+VLOOKUP(BA5,$AJ$3:$AV$140,3,FALSE)</f>
        <v>#N/A</v>
      </c>
      <c r="BP5" s="196" t="e">
        <f t="shared" ref="BP5:BP68" si="29">+VLOOKUP(BA5,$AJ$3:$AV$140,4,FALSE)</f>
        <v>#N/A</v>
      </c>
      <c r="BQ5" s="196" t="e">
        <f t="shared" ref="BQ5:BQ68" si="30">+VLOOKUP(BA5,$AJ$3:$AV$140,5,FALSE)</f>
        <v>#N/A</v>
      </c>
      <c r="BR5" s="196" t="e">
        <f t="shared" ref="BR5:BR68" si="31">+VLOOKUP(BA5,$AJ$3:$AV$140,6,FALSE)</f>
        <v>#N/A</v>
      </c>
      <c r="BS5" s="196" t="e">
        <f t="shared" ref="BS5:BS68" si="32">+VLOOKUP(BA5,$AJ$3:$AV$140,7,FALSE)</f>
        <v>#N/A</v>
      </c>
      <c r="BT5" s="196" t="e">
        <f t="shared" ref="BT5:BT68" si="33">+VLOOKUP(BA5,$AJ$3:$AV$140,8,FALSE)</f>
        <v>#N/A</v>
      </c>
      <c r="BU5" s="196" t="e">
        <f t="shared" ref="BU5:BU68" si="34">+VLOOKUP(BA5,$AJ$3:$AV$140,9,FALSE)</f>
        <v>#N/A</v>
      </c>
      <c r="BV5" s="196" t="e">
        <f t="shared" ref="BV5:BV68" si="35">+VLOOKUP(BA5,$AJ$3:$AV$140,10,FALSE)</f>
        <v>#N/A</v>
      </c>
      <c r="BW5" s="196" t="e">
        <f t="shared" si="14"/>
        <v>#N/A</v>
      </c>
      <c r="BX5" s="196" t="e">
        <f t="shared" si="15"/>
        <v>#N/A</v>
      </c>
      <c r="BY5" s="196" t="e">
        <f t="shared" si="16"/>
        <v>#N/A</v>
      </c>
      <c r="BZ5" s="196"/>
      <c r="CA5" s="232" t="s">
        <v>210</v>
      </c>
      <c r="CB5" s="229"/>
      <c r="CC5" s="229"/>
      <c r="CD5" s="229"/>
      <c r="CE5" s="238"/>
      <c r="CF5" s="238"/>
      <c r="CG5" s="238"/>
      <c r="CH5" s="229"/>
      <c r="CU5" s="175" t="str">
        <f t="shared" si="0"/>
        <v>N/A</v>
      </c>
      <c r="CV5" s="175" t="str">
        <f t="shared" si="1"/>
        <v>N/A</v>
      </c>
      <c r="CW5" s="175" t="str">
        <f t="shared" si="2"/>
        <v>N/A</v>
      </c>
      <c r="CX5" s="175" t="str">
        <f t="shared" si="3"/>
        <v>N/A</v>
      </c>
      <c r="CY5" s="175" t="str">
        <f t="shared" si="17"/>
        <v>N/A</v>
      </c>
      <c r="CZ5" s="175" t="str">
        <f t="shared" si="4"/>
        <v>N/A</v>
      </c>
      <c r="DA5" s="175" t="str">
        <f t="shared" si="5"/>
        <v>N/A</v>
      </c>
      <c r="DB5" s="175" t="str">
        <f t="shared" si="6"/>
        <v>N/A</v>
      </c>
      <c r="DC5" s="175" t="str">
        <f t="shared" si="7"/>
        <v>N/A</v>
      </c>
      <c r="DD5" s="175" t="str">
        <f t="shared" si="8"/>
        <v>N/A</v>
      </c>
      <c r="DE5" s="175" t="str">
        <f t="shared" si="9"/>
        <v>N/A</v>
      </c>
      <c r="DF5" s="175" t="str">
        <f t="shared" si="10"/>
        <v>N/A</v>
      </c>
    </row>
    <row r="6" spans="1:110" s="175" customFormat="1" ht="15">
      <c r="A6" s="263"/>
      <c r="F6" s="263"/>
      <c r="I6" s="248"/>
      <c r="J6" s="248"/>
      <c r="K6" s="242"/>
      <c r="O6" s="173"/>
      <c r="T6"/>
      <c r="U6"/>
      <c r="V6"/>
      <c r="W6"/>
      <c r="X6"/>
      <c r="Y6"/>
      <c r="Z6"/>
      <c r="AA6"/>
      <c r="AB6"/>
      <c r="AC6"/>
      <c r="AD6"/>
      <c r="AE6"/>
      <c r="AF6"/>
      <c r="AG6"/>
      <c r="AH6"/>
      <c r="AI6"/>
      <c r="AJ6"/>
      <c r="AK6"/>
      <c r="AL6"/>
      <c r="AM6"/>
      <c r="AN6"/>
      <c r="AO6"/>
      <c r="AP6"/>
      <c r="AQ6"/>
      <c r="AR6"/>
      <c r="AS6"/>
      <c r="AT6"/>
      <c r="AU6"/>
      <c r="AV6"/>
      <c r="AW6"/>
      <c r="AX6" s="196"/>
      <c r="AY6" s="196"/>
      <c r="AZ6" s="196"/>
      <c r="BA6" s="199" t="s">
        <v>175</v>
      </c>
      <c r="BB6" s="200" t="e">
        <f t="shared" si="18"/>
        <v>#N/A</v>
      </c>
      <c r="BC6" s="200" t="e">
        <f t="shared" si="19"/>
        <v>#N/A</v>
      </c>
      <c r="BD6" s="200" t="e">
        <f t="shared" si="20"/>
        <v>#N/A</v>
      </c>
      <c r="BE6" s="200" t="e">
        <f t="shared" si="21"/>
        <v>#N/A</v>
      </c>
      <c r="BF6" s="200" t="e">
        <f t="shared" si="22"/>
        <v>#N/A</v>
      </c>
      <c r="BG6" s="200" t="e">
        <f t="shared" si="23"/>
        <v>#N/A</v>
      </c>
      <c r="BH6" s="200" t="e">
        <f t="shared" si="24"/>
        <v>#N/A</v>
      </c>
      <c r="BI6" s="200" t="e">
        <f t="shared" si="25"/>
        <v>#N/A</v>
      </c>
      <c r="BJ6" s="200" t="e">
        <f t="shared" si="26"/>
        <v>#N/A</v>
      </c>
      <c r="BK6" s="200" t="e">
        <f t="shared" si="11"/>
        <v>#N/A</v>
      </c>
      <c r="BL6" s="200" t="e">
        <f t="shared" si="12"/>
        <v>#N/A</v>
      </c>
      <c r="BM6" s="200" t="e">
        <f t="shared" si="13"/>
        <v>#N/A</v>
      </c>
      <c r="BN6" s="175" t="e">
        <f t="shared" si="27"/>
        <v>#N/A</v>
      </c>
      <c r="BO6" s="196" t="e">
        <f t="shared" si="28"/>
        <v>#N/A</v>
      </c>
      <c r="BP6" s="196" t="e">
        <f t="shared" si="29"/>
        <v>#N/A</v>
      </c>
      <c r="BQ6" s="196" t="e">
        <f t="shared" si="30"/>
        <v>#N/A</v>
      </c>
      <c r="BR6" s="196" t="e">
        <f t="shared" si="31"/>
        <v>#N/A</v>
      </c>
      <c r="BS6" s="196" t="e">
        <f t="shared" si="32"/>
        <v>#N/A</v>
      </c>
      <c r="BT6" s="196" t="e">
        <f t="shared" si="33"/>
        <v>#N/A</v>
      </c>
      <c r="BU6" s="196" t="e">
        <f t="shared" si="34"/>
        <v>#N/A</v>
      </c>
      <c r="BV6" s="196" t="e">
        <f t="shared" si="35"/>
        <v>#N/A</v>
      </c>
      <c r="BW6" s="196" t="e">
        <f t="shared" si="14"/>
        <v>#N/A</v>
      </c>
      <c r="BX6" s="196" t="e">
        <f t="shared" si="15"/>
        <v>#N/A</v>
      </c>
      <c r="BY6" s="196" t="e">
        <f t="shared" si="16"/>
        <v>#N/A</v>
      </c>
      <c r="BZ6" s="196"/>
      <c r="CA6" s="232" t="s">
        <v>213</v>
      </c>
      <c r="CB6" s="229"/>
      <c r="CC6" s="229"/>
      <c r="CD6" s="229"/>
      <c r="CE6" s="238"/>
      <c r="CF6" s="238"/>
      <c r="CG6" s="238"/>
      <c r="CH6" s="229"/>
      <c r="CU6" s="175" t="str">
        <f t="shared" si="0"/>
        <v>N/A</v>
      </c>
      <c r="CV6" s="175" t="str">
        <f t="shared" si="1"/>
        <v>N/A</v>
      </c>
      <c r="CW6" s="175" t="str">
        <f t="shared" si="2"/>
        <v>N/A</v>
      </c>
      <c r="CX6" s="175" t="str">
        <f t="shared" si="3"/>
        <v>N/A</v>
      </c>
      <c r="CY6" s="175" t="str">
        <f t="shared" si="17"/>
        <v>N/A</v>
      </c>
      <c r="CZ6" s="175" t="str">
        <f t="shared" si="4"/>
        <v>N/A</v>
      </c>
      <c r="DA6" s="175" t="str">
        <f t="shared" si="5"/>
        <v>N/A</v>
      </c>
      <c r="DB6" s="175" t="str">
        <f t="shared" si="6"/>
        <v>N/A</v>
      </c>
      <c r="DC6" s="175" t="str">
        <f t="shared" si="7"/>
        <v>N/A</v>
      </c>
      <c r="DD6" s="175" t="str">
        <f t="shared" si="8"/>
        <v>N/A</v>
      </c>
      <c r="DE6" s="175" t="str">
        <f t="shared" si="9"/>
        <v>N/A</v>
      </c>
      <c r="DF6" s="175" t="str">
        <f t="shared" si="10"/>
        <v>N/A</v>
      </c>
    </row>
    <row r="7" spans="1:110" s="175" customFormat="1" ht="15">
      <c r="A7" s="263"/>
      <c r="F7" s="263"/>
      <c r="H7" s="246"/>
      <c r="I7" s="249"/>
      <c r="J7" s="250"/>
      <c r="K7" s="243"/>
      <c r="O7" s="173"/>
      <c r="T7"/>
      <c r="U7"/>
      <c r="V7"/>
      <c r="W7"/>
      <c r="X7"/>
      <c r="Y7"/>
      <c r="Z7"/>
      <c r="AA7"/>
      <c r="AB7"/>
      <c r="AC7"/>
      <c r="AD7"/>
      <c r="AE7"/>
      <c r="AF7"/>
      <c r="AG7"/>
      <c r="AH7"/>
      <c r="AI7"/>
      <c r="AJ7"/>
      <c r="AK7"/>
      <c r="AL7"/>
      <c r="AM7"/>
      <c r="AN7"/>
      <c r="AO7"/>
      <c r="AP7"/>
      <c r="AQ7"/>
      <c r="AR7"/>
      <c r="AS7"/>
      <c r="AT7"/>
      <c r="AU7"/>
      <c r="AV7"/>
      <c r="AW7"/>
      <c r="AX7" s="196"/>
      <c r="AY7" s="196"/>
      <c r="AZ7" s="196"/>
      <c r="BA7" s="199" t="s">
        <v>177</v>
      </c>
      <c r="BB7" s="200" t="e">
        <f t="shared" si="18"/>
        <v>#N/A</v>
      </c>
      <c r="BC7" s="200" t="e">
        <f t="shared" si="19"/>
        <v>#N/A</v>
      </c>
      <c r="BD7" s="200" t="e">
        <f t="shared" si="20"/>
        <v>#N/A</v>
      </c>
      <c r="BE7" s="200" t="e">
        <f t="shared" si="21"/>
        <v>#N/A</v>
      </c>
      <c r="BF7" s="200" t="e">
        <f t="shared" si="22"/>
        <v>#N/A</v>
      </c>
      <c r="BG7" s="200" t="e">
        <f t="shared" si="23"/>
        <v>#N/A</v>
      </c>
      <c r="BH7" s="200" t="e">
        <f t="shared" si="24"/>
        <v>#N/A</v>
      </c>
      <c r="BI7" s="200" t="e">
        <f t="shared" si="25"/>
        <v>#N/A</v>
      </c>
      <c r="BJ7" s="200" t="e">
        <f t="shared" si="26"/>
        <v>#N/A</v>
      </c>
      <c r="BK7" s="200" t="e">
        <f t="shared" si="11"/>
        <v>#N/A</v>
      </c>
      <c r="BL7" s="200" t="e">
        <f t="shared" si="12"/>
        <v>#N/A</v>
      </c>
      <c r="BM7" s="200" t="e">
        <f t="shared" si="13"/>
        <v>#N/A</v>
      </c>
      <c r="BN7" s="175" t="e">
        <f t="shared" si="27"/>
        <v>#N/A</v>
      </c>
      <c r="BO7" s="196" t="e">
        <f t="shared" si="28"/>
        <v>#N/A</v>
      </c>
      <c r="BP7" s="196" t="e">
        <f t="shared" si="29"/>
        <v>#N/A</v>
      </c>
      <c r="BQ7" s="196" t="e">
        <f t="shared" si="30"/>
        <v>#N/A</v>
      </c>
      <c r="BR7" s="196" t="e">
        <f t="shared" si="31"/>
        <v>#N/A</v>
      </c>
      <c r="BS7" s="196" t="e">
        <f t="shared" si="32"/>
        <v>#N/A</v>
      </c>
      <c r="BT7" s="196" t="e">
        <f t="shared" si="33"/>
        <v>#N/A</v>
      </c>
      <c r="BU7" s="196" t="e">
        <f t="shared" si="34"/>
        <v>#N/A</v>
      </c>
      <c r="BV7" s="196" t="e">
        <f t="shared" si="35"/>
        <v>#N/A</v>
      </c>
      <c r="BW7" s="196" t="e">
        <f t="shared" si="14"/>
        <v>#N/A</v>
      </c>
      <c r="BX7" s="196" t="e">
        <f t="shared" si="15"/>
        <v>#N/A</v>
      </c>
      <c r="BY7" s="196" t="e">
        <f t="shared" si="16"/>
        <v>#N/A</v>
      </c>
      <c r="BZ7" s="196"/>
      <c r="CA7" s="232" t="s">
        <v>184</v>
      </c>
      <c r="CB7" s="229"/>
      <c r="CC7" s="229"/>
      <c r="CD7" s="229"/>
      <c r="CE7" s="238"/>
      <c r="CF7" s="238"/>
      <c r="CG7" s="238"/>
      <c r="CH7" s="229"/>
      <c r="CU7" s="175" t="str">
        <f t="shared" si="0"/>
        <v>N/A</v>
      </c>
      <c r="CV7" s="175" t="str">
        <f t="shared" si="1"/>
        <v>N/A</v>
      </c>
      <c r="CW7" s="175" t="str">
        <f t="shared" si="2"/>
        <v>N/A</v>
      </c>
      <c r="CX7" s="175" t="str">
        <f t="shared" si="3"/>
        <v>N/A</v>
      </c>
      <c r="CY7" s="175" t="str">
        <f t="shared" si="17"/>
        <v>N/A</v>
      </c>
      <c r="CZ7" s="175" t="str">
        <f t="shared" si="4"/>
        <v>N/A</v>
      </c>
      <c r="DA7" s="175" t="str">
        <f t="shared" si="5"/>
        <v>N/A</v>
      </c>
      <c r="DB7" s="175" t="str">
        <f t="shared" si="6"/>
        <v>N/A</v>
      </c>
      <c r="DC7" s="175" t="str">
        <f t="shared" si="7"/>
        <v>N/A</v>
      </c>
      <c r="DD7" s="175" t="str">
        <f t="shared" si="8"/>
        <v>N/A</v>
      </c>
      <c r="DE7" s="175" t="str">
        <f t="shared" si="9"/>
        <v>N/A</v>
      </c>
      <c r="DF7" s="175" t="str">
        <f t="shared" si="10"/>
        <v>N/A</v>
      </c>
    </row>
    <row r="8" spans="1:110" s="175" customFormat="1" ht="15">
      <c r="A8" s="263"/>
      <c r="F8" s="263"/>
      <c r="I8" s="248"/>
      <c r="J8" s="248"/>
      <c r="K8" s="242"/>
      <c r="O8" s="173"/>
      <c r="T8"/>
      <c r="U8"/>
      <c r="V8"/>
      <c r="W8"/>
      <c r="X8"/>
      <c r="Y8"/>
      <c r="Z8"/>
      <c r="AA8"/>
      <c r="AB8"/>
      <c r="AC8"/>
      <c r="AD8"/>
      <c r="AE8"/>
      <c r="AF8"/>
      <c r="AG8"/>
      <c r="AH8"/>
      <c r="AI8"/>
      <c r="AJ8"/>
      <c r="AK8"/>
      <c r="AL8"/>
      <c r="AM8"/>
      <c r="AN8"/>
      <c r="AO8"/>
      <c r="AP8"/>
      <c r="AQ8"/>
      <c r="AR8"/>
      <c r="AS8"/>
      <c r="AT8"/>
      <c r="AU8"/>
      <c r="AV8"/>
      <c r="AW8"/>
      <c r="AX8" s="196"/>
      <c r="AY8" s="196"/>
      <c r="AZ8" s="196"/>
      <c r="BA8" s="199" t="s">
        <v>178</v>
      </c>
      <c r="BB8" s="200" t="e">
        <f t="shared" si="18"/>
        <v>#N/A</v>
      </c>
      <c r="BC8" s="200" t="e">
        <f t="shared" si="19"/>
        <v>#N/A</v>
      </c>
      <c r="BD8" s="200" t="e">
        <f t="shared" si="20"/>
        <v>#N/A</v>
      </c>
      <c r="BE8" s="200" t="e">
        <f t="shared" si="21"/>
        <v>#N/A</v>
      </c>
      <c r="BF8" s="200" t="e">
        <f t="shared" si="22"/>
        <v>#N/A</v>
      </c>
      <c r="BG8" s="200" t="e">
        <f t="shared" si="23"/>
        <v>#N/A</v>
      </c>
      <c r="BH8" s="200" t="e">
        <f t="shared" si="24"/>
        <v>#N/A</v>
      </c>
      <c r="BI8" s="200" t="e">
        <f t="shared" si="25"/>
        <v>#N/A</v>
      </c>
      <c r="BJ8" s="200" t="e">
        <f t="shared" si="26"/>
        <v>#N/A</v>
      </c>
      <c r="BK8" s="200" t="e">
        <f t="shared" si="11"/>
        <v>#N/A</v>
      </c>
      <c r="BL8" s="200" t="e">
        <f t="shared" si="12"/>
        <v>#N/A</v>
      </c>
      <c r="BM8" s="200" t="e">
        <f t="shared" si="13"/>
        <v>#N/A</v>
      </c>
      <c r="BN8" s="175" t="e">
        <f t="shared" si="27"/>
        <v>#N/A</v>
      </c>
      <c r="BO8" s="196" t="e">
        <f t="shared" si="28"/>
        <v>#N/A</v>
      </c>
      <c r="BP8" s="196" t="e">
        <f t="shared" si="29"/>
        <v>#N/A</v>
      </c>
      <c r="BQ8" s="196" t="e">
        <f t="shared" si="30"/>
        <v>#N/A</v>
      </c>
      <c r="BR8" s="196" t="e">
        <f t="shared" si="31"/>
        <v>#N/A</v>
      </c>
      <c r="BS8" s="196" t="e">
        <f t="shared" si="32"/>
        <v>#N/A</v>
      </c>
      <c r="BT8" s="196" t="e">
        <f t="shared" si="33"/>
        <v>#N/A</v>
      </c>
      <c r="BU8" s="196" t="e">
        <f t="shared" si="34"/>
        <v>#N/A</v>
      </c>
      <c r="BV8" s="196" t="e">
        <f t="shared" si="35"/>
        <v>#N/A</v>
      </c>
      <c r="BW8" s="196" t="e">
        <f t="shared" si="14"/>
        <v>#N/A</v>
      </c>
      <c r="BX8" s="196" t="e">
        <f t="shared" si="15"/>
        <v>#N/A</v>
      </c>
      <c r="BY8" s="196" t="e">
        <f t="shared" si="16"/>
        <v>#N/A</v>
      </c>
      <c r="BZ8" s="196"/>
      <c r="CA8" s="232" t="s">
        <v>186</v>
      </c>
      <c r="CB8" s="229"/>
      <c r="CC8" s="229"/>
      <c r="CD8" s="229"/>
      <c r="CE8" s="238"/>
      <c r="CF8" s="238"/>
      <c r="CG8" s="238"/>
      <c r="CH8" s="229"/>
      <c r="CU8" s="175" t="str">
        <f t="shared" si="0"/>
        <v>N/A</v>
      </c>
      <c r="CV8" s="175" t="str">
        <f t="shared" si="1"/>
        <v>N/A</v>
      </c>
      <c r="CW8" s="175" t="str">
        <f t="shared" si="2"/>
        <v>N/A</v>
      </c>
      <c r="CX8" s="175" t="str">
        <f t="shared" si="3"/>
        <v>N/A</v>
      </c>
      <c r="CY8" s="175" t="str">
        <f t="shared" si="17"/>
        <v>N/A</v>
      </c>
      <c r="CZ8" s="175" t="str">
        <f t="shared" si="4"/>
        <v>N/A</v>
      </c>
      <c r="DA8" s="175" t="str">
        <f t="shared" si="5"/>
        <v>N/A</v>
      </c>
      <c r="DB8" s="175" t="str">
        <f t="shared" si="6"/>
        <v>N/A</v>
      </c>
      <c r="DC8" s="175" t="str">
        <f t="shared" si="7"/>
        <v>N/A</v>
      </c>
      <c r="DD8" s="175" t="str">
        <f t="shared" si="8"/>
        <v>N/A</v>
      </c>
      <c r="DE8" s="175" t="str">
        <f t="shared" si="9"/>
        <v>N/A</v>
      </c>
      <c r="DF8" s="175" t="str">
        <f t="shared" si="10"/>
        <v>N/A</v>
      </c>
    </row>
    <row r="9" spans="1:110" s="175" customFormat="1" ht="15">
      <c r="A9" s="263"/>
      <c r="F9" s="263"/>
      <c r="I9" s="248"/>
      <c r="J9" s="248"/>
      <c r="K9" s="242"/>
      <c r="O9" s="173"/>
      <c r="T9"/>
      <c r="U9"/>
      <c r="V9"/>
      <c r="W9"/>
      <c r="X9"/>
      <c r="Y9"/>
      <c r="Z9"/>
      <c r="AA9"/>
      <c r="AB9"/>
      <c r="AC9"/>
      <c r="AD9"/>
      <c r="AE9"/>
      <c r="AF9"/>
      <c r="AG9"/>
      <c r="AH9"/>
      <c r="AI9"/>
      <c r="AJ9"/>
      <c r="AK9"/>
      <c r="AL9"/>
      <c r="AM9"/>
      <c r="AN9"/>
      <c r="AO9"/>
      <c r="AP9"/>
      <c r="AQ9"/>
      <c r="AR9"/>
      <c r="AS9"/>
      <c r="AT9"/>
      <c r="AU9"/>
      <c r="AV9"/>
      <c r="AW9"/>
      <c r="AX9" s="196"/>
      <c r="AY9" s="196"/>
      <c r="AZ9" s="196"/>
      <c r="BA9" s="199" t="s">
        <v>181</v>
      </c>
      <c r="BB9" s="200" t="e">
        <f t="shared" si="18"/>
        <v>#N/A</v>
      </c>
      <c r="BC9" s="200" t="e">
        <f t="shared" si="19"/>
        <v>#N/A</v>
      </c>
      <c r="BD9" s="200" t="e">
        <f t="shared" si="20"/>
        <v>#N/A</v>
      </c>
      <c r="BE9" s="200" t="e">
        <f t="shared" si="21"/>
        <v>#N/A</v>
      </c>
      <c r="BF9" s="200" t="e">
        <f t="shared" si="22"/>
        <v>#N/A</v>
      </c>
      <c r="BG9" s="200" t="e">
        <f t="shared" si="23"/>
        <v>#N/A</v>
      </c>
      <c r="BH9" s="200" t="e">
        <f t="shared" si="24"/>
        <v>#N/A</v>
      </c>
      <c r="BI9" s="200" t="e">
        <f t="shared" si="25"/>
        <v>#N/A</v>
      </c>
      <c r="BJ9" s="200" t="e">
        <f t="shared" si="26"/>
        <v>#N/A</v>
      </c>
      <c r="BK9" s="200" t="e">
        <f t="shared" si="11"/>
        <v>#N/A</v>
      </c>
      <c r="BL9" s="200" t="e">
        <f t="shared" si="12"/>
        <v>#N/A</v>
      </c>
      <c r="BM9" s="200" t="e">
        <f t="shared" si="13"/>
        <v>#N/A</v>
      </c>
      <c r="BN9" s="175" t="e">
        <f t="shared" si="27"/>
        <v>#N/A</v>
      </c>
      <c r="BO9" s="196" t="e">
        <f t="shared" si="28"/>
        <v>#N/A</v>
      </c>
      <c r="BP9" s="196" t="e">
        <f t="shared" si="29"/>
        <v>#N/A</v>
      </c>
      <c r="BQ9" s="196" t="e">
        <f t="shared" si="30"/>
        <v>#N/A</v>
      </c>
      <c r="BR9" s="196" t="e">
        <f t="shared" si="31"/>
        <v>#N/A</v>
      </c>
      <c r="BS9" s="196" t="e">
        <f t="shared" si="32"/>
        <v>#N/A</v>
      </c>
      <c r="BT9" s="196" t="e">
        <f t="shared" si="33"/>
        <v>#N/A</v>
      </c>
      <c r="BU9" s="196" t="e">
        <f t="shared" si="34"/>
        <v>#N/A</v>
      </c>
      <c r="BV9" s="196" t="e">
        <f t="shared" si="35"/>
        <v>#N/A</v>
      </c>
      <c r="BW9" s="196" t="e">
        <f t="shared" si="14"/>
        <v>#N/A</v>
      </c>
      <c r="BX9" s="196" t="e">
        <f t="shared" si="15"/>
        <v>#N/A</v>
      </c>
      <c r="BY9" s="196" t="e">
        <f t="shared" si="16"/>
        <v>#N/A</v>
      </c>
      <c r="BZ9" s="196"/>
      <c r="CA9" s="232" t="s">
        <v>291</v>
      </c>
      <c r="CB9" s="229"/>
      <c r="CC9" s="229"/>
      <c r="CD9" s="229"/>
      <c r="CE9" s="238"/>
      <c r="CF9" s="238"/>
      <c r="CG9" s="238"/>
      <c r="CH9" s="229"/>
      <c r="CU9" s="175" t="str">
        <f t="shared" si="0"/>
        <v>N/A</v>
      </c>
      <c r="CV9" s="175" t="str">
        <f t="shared" si="1"/>
        <v>N/A</v>
      </c>
      <c r="CW9" s="175" t="str">
        <f t="shared" si="2"/>
        <v>N/A</v>
      </c>
      <c r="CX9" s="175" t="str">
        <f t="shared" si="3"/>
        <v>N/A</v>
      </c>
      <c r="CY9" s="175" t="str">
        <f t="shared" si="17"/>
        <v>N/A</v>
      </c>
      <c r="CZ9" s="175" t="str">
        <f t="shared" si="4"/>
        <v>N/A</v>
      </c>
      <c r="DA9" s="175" t="str">
        <f t="shared" si="5"/>
        <v>N/A</v>
      </c>
      <c r="DB9" s="175" t="str">
        <f t="shared" si="6"/>
        <v>N/A</v>
      </c>
      <c r="DC9" s="175" t="str">
        <f t="shared" si="7"/>
        <v>N/A</v>
      </c>
      <c r="DD9" s="175" t="str">
        <f t="shared" si="8"/>
        <v>N/A</v>
      </c>
      <c r="DE9" s="175" t="str">
        <f t="shared" si="9"/>
        <v>N/A</v>
      </c>
      <c r="DF9" s="175" t="str">
        <f t="shared" si="10"/>
        <v>N/A</v>
      </c>
    </row>
    <row r="10" spans="1:110" s="175" customFormat="1" ht="15">
      <c r="A10" s="263"/>
      <c r="F10" s="263"/>
      <c r="I10" s="248"/>
      <c r="J10" s="248"/>
      <c r="K10" s="242"/>
      <c r="O10" s="173"/>
      <c r="T10"/>
      <c r="U10"/>
      <c r="V10"/>
      <c r="W10"/>
      <c r="X10"/>
      <c r="Y10"/>
      <c r="Z10"/>
      <c r="AA10"/>
      <c r="AB10"/>
      <c r="AC10"/>
      <c r="AD10"/>
      <c r="AE10"/>
      <c r="AF10"/>
      <c r="AG10"/>
      <c r="AH10"/>
      <c r="AI10"/>
      <c r="AJ10"/>
      <c r="AK10"/>
      <c r="AL10"/>
      <c r="AM10"/>
      <c r="AN10"/>
      <c r="AO10"/>
      <c r="AP10"/>
      <c r="AQ10"/>
      <c r="AR10"/>
      <c r="AS10"/>
      <c r="AT10"/>
      <c r="AU10"/>
      <c r="AV10"/>
      <c r="AW10"/>
      <c r="AX10" s="196"/>
      <c r="AY10" s="196"/>
      <c r="AZ10" s="196"/>
      <c r="BA10" s="199" t="s">
        <v>184</v>
      </c>
      <c r="BB10" s="200" t="e">
        <f t="shared" si="18"/>
        <v>#N/A</v>
      </c>
      <c r="BC10" s="200" t="e">
        <f t="shared" si="19"/>
        <v>#N/A</v>
      </c>
      <c r="BD10" s="200" t="e">
        <f t="shared" si="20"/>
        <v>#N/A</v>
      </c>
      <c r="BE10" s="200" t="e">
        <f t="shared" si="21"/>
        <v>#N/A</v>
      </c>
      <c r="BF10" s="200" t="e">
        <f t="shared" si="22"/>
        <v>#N/A</v>
      </c>
      <c r="BG10" s="200" t="e">
        <f t="shared" si="23"/>
        <v>#N/A</v>
      </c>
      <c r="BH10" s="200" t="e">
        <f t="shared" si="24"/>
        <v>#N/A</v>
      </c>
      <c r="BI10" s="200" t="e">
        <f t="shared" si="25"/>
        <v>#N/A</v>
      </c>
      <c r="BJ10" s="200" t="e">
        <f t="shared" si="26"/>
        <v>#N/A</v>
      </c>
      <c r="BK10" s="200" t="e">
        <f t="shared" si="11"/>
        <v>#N/A</v>
      </c>
      <c r="BL10" s="200" t="e">
        <f t="shared" si="12"/>
        <v>#N/A</v>
      </c>
      <c r="BM10" s="200" t="e">
        <f t="shared" si="13"/>
        <v>#N/A</v>
      </c>
      <c r="BN10" s="175" t="e">
        <f t="shared" si="27"/>
        <v>#N/A</v>
      </c>
      <c r="BO10" s="196" t="e">
        <f t="shared" si="28"/>
        <v>#N/A</v>
      </c>
      <c r="BP10" s="196" t="e">
        <f t="shared" si="29"/>
        <v>#N/A</v>
      </c>
      <c r="BQ10" s="196" t="e">
        <f t="shared" si="30"/>
        <v>#N/A</v>
      </c>
      <c r="BR10" s="196" t="e">
        <f t="shared" si="31"/>
        <v>#N/A</v>
      </c>
      <c r="BS10" s="196" t="e">
        <f t="shared" si="32"/>
        <v>#N/A</v>
      </c>
      <c r="BT10" s="196" t="e">
        <f t="shared" si="33"/>
        <v>#N/A</v>
      </c>
      <c r="BU10" s="196" t="e">
        <f t="shared" si="34"/>
        <v>#N/A</v>
      </c>
      <c r="BV10" s="196" t="e">
        <f t="shared" si="35"/>
        <v>#N/A</v>
      </c>
      <c r="BW10" s="196" t="e">
        <f t="shared" si="14"/>
        <v>#N/A</v>
      </c>
      <c r="BX10" s="196" t="e">
        <f t="shared" si="15"/>
        <v>#N/A</v>
      </c>
      <c r="BY10" s="196" t="e">
        <f t="shared" si="16"/>
        <v>#N/A</v>
      </c>
      <c r="BZ10" s="196"/>
      <c r="CA10" s="232" t="s">
        <v>234</v>
      </c>
      <c r="CB10" s="229"/>
      <c r="CC10" s="229"/>
      <c r="CD10" s="229"/>
      <c r="CE10" s="238"/>
      <c r="CF10" s="238"/>
      <c r="CG10" s="238"/>
      <c r="CH10" s="229"/>
      <c r="CU10" s="175" t="str">
        <f t="shared" si="0"/>
        <v>N/A</v>
      </c>
      <c r="CV10" s="175" t="str">
        <f t="shared" si="1"/>
        <v>N/A</v>
      </c>
      <c r="CW10" s="175" t="str">
        <f t="shared" si="2"/>
        <v>N/A</v>
      </c>
      <c r="CX10" s="175" t="str">
        <f t="shared" si="3"/>
        <v>N/A</v>
      </c>
      <c r="CY10" s="175" t="str">
        <f t="shared" si="17"/>
        <v>N/A</v>
      </c>
      <c r="CZ10" s="175" t="str">
        <f t="shared" si="4"/>
        <v>N/A</v>
      </c>
      <c r="DA10" s="175" t="str">
        <f t="shared" si="5"/>
        <v>N/A</v>
      </c>
      <c r="DB10" s="175" t="str">
        <f t="shared" si="6"/>
        <v>N/A</v>
      </c>
      <c r="DC10" s="175" t="str">
        <f t="shared" si="7"/>
        <v>N/A</v>
      </c>
      <c r="DD10" s="175" t="str">
        <f t="shared" si="8"/>
        <v>N/A</v>
      </c>
      <c r="DE10" s="175" t="str">
        <f t="shared" si="9"/>
        <v>N/A</v>
      </c>
      <c r="DF10" s="175" t="str">
        <f t="shared" si="10"/>
        <v>N/A</v>
      </c>
    </row>
    <row r="11" spans="1:110" s="175" customFormat="1" ht="15">
      <c r="A11" s="263"/>
      <c r="F11" s="263"/>
      <c r="I11" s="248"/>
      <c r="J11" s="248"/>
      <c r="K11" s="242"/>
      <c r="O11" s="173"/>
      <c r="T11"/>
      <c r="U11"/>
      <c r="V11"/>
      <c r="W11"/>
      <c r="X11"/>
      <c r="Y11"/>
      <c r="Z11"/>
      <c r="AA11"/>
      <c r="AB11"/>
      <c r="AC11"/>
      <c r="AD11"/>
      <c r="AE11"/>
      <c r="AF11"/>
      <c r="AG11"/>
      <c r="AH11"/>
      <c r="AI11"/>
      <c r="AJ11"/>
      <c r="AK11"/>
      <c r="AL11"/>
      <c r="AM11"/>
      <c r="AN11"/>
      <c r="AO11"/>
      <c r="AP11"/>
      <c r="AQ11"/>
      <c r="AR11"/>
      <c r="AS11"/>
      <c r="AT11"/>
      <c r="AU11"/>
      <c r="AV11"/>
      <c r="AW11"/>
      <c r="AX11" s="196"/>
      <c r="AY11" s="196"/>
      <c r="AZ11" s="196"/>
      <c r="BA11" s="199" t="s">
        <v>185</v>
      </c>
      <c r="BB11" s="200" t="e">
        <f t="shared" si="18"/>
        <v>#N/A</v>
      </c>
      <c r="BC11" s="200" t="e">
        <f t="shared" si="19"/>
        <v>#N/A</v>
      </c>
      <c r="BD11" s="200" t="e">
        <f t="shared" si="20"/>
        <v>#N/A</v>
      </c>
      <c r="BE11" s="200" t="e">
        <f t="shared" si="21"/>
        <v>#N/A</v>
      </c>
      <c r="BF11" s="200" t="e">
        <f t="shared" si="22"/>
        <v>#N/A</v>
      </c>
      <c r="BG11" s="200" t="e">
        <f t="shared" si="23"/>
        <v>#N/A</v>
      </c>
      <c r="BH11" s="200" t="e">
        <f t="shared" si="24"/>
        <v>#N/A</v>
      </c>
      <c r="BI11" s="200" t="e">
        <f t="shared" si="25"/>
        <v>#N/A</v>
      </c>
      <c r="BJ11" s="200" t="e">
        <f t="shared" si="26"/>
        <v>#N/A</v>
      </c>
      <c r="BK11" s="200" t="e">
        <f t="shared" si="11"/>
        <v>#N/A</v>
      </c>
      <c r="BL11" s="200" t="e">
        <f t="shared" si="12"/>
        <v>#N/A</v>
      </c>
      <c r="BM11" s="200" t="e">
        <f t="shared" si="13"/>
        <v>#N/A</v>
      </c>
      <c r="BN11" s="175" t="e">
        <f t="shared" si="27"/>
        <v>#N/A</v>
      </c>
      <c r="BO11" s="196" t="e">
        <f t="shared" si="28"/>
        <v>#N/A</v>
      </c>
      <c r="BP11" s="196" t="e">
        <f t="shared" si="29"/>
        <v>#N/A</v>
      </c>
      <c r="BQ11" s="196" t="e">
        <f t="shared" si="30"/>
        <v>#N/A</v>
      </c>
      <c r="BR11" s="196" t="e">
        <f t="shared" si="31"/>
        <v>#N/A</v>
      </c>
      <c r="BS11" s="196" t="e">
        <f t="shared" si="32"/>
        <v>#N/A</v>
      </c>
      <c r="BT11" s="196" t="e">
        <f t="shared" si="33"/>
        <v>#N/A</v>
      </c>
      <c r="BU11" s="196" t="e">
        <f t="shared" si="34"/>
        <v>#N/A</v>
      </c>
      <c r="BV11" s="196" t="e">
        <f t="shared" si="35"/>
        <v>#N/A</v>
      </c>
      <c r="BW11" s="196" t="e">
        <f t="shared" si="14"/>
        <v>#N/A</v>
      </c>
      <c r="BX11" s="196" t="e">
        <f t="shared" si="15"/>
        <v>#N/A</v>
      </c>
      <c r="BY11" s="196" t="e">
        <f t="shared" si="16"/>
        <v>#N/A</v>
      </c>
      <c r="BZ11" s="196"/>
      <c r="CA11" s="232" t="s">
        <v>214</v>
      </c>
      <c r="CB11" s="229"/>
      <c r="CC11" s="229"/>
      <c r="CD11" s="229"/>
      <c r="CE11" s="238"/>
      <c r="CF11" s="238"/>
      <c r="CG11" s="238"/>
      <c r="CH11" s="229"/>
      <c r="CU11" s="175" t="str">
        <f t="shared" si="0"/>
        <v>N/A</v>
      </c>
      <c r="CV11" s="175" t="str">
        <f t="shared" si="1"/>
        <v>N/A</v>
      </c>
      <c r="CW11" s="175" t="str">
        <f t="shared" si="2"/>
        <v>N/A</v>
      </c>
      <c r="CX11" s="175" t="str">
        <f t="shared" si="3"/>
        <v>N/A</v>
      </c>
      <c r="CY11" s="175" t="str">
        <f t="shared" si="17"/>
        <v>N/A</v>
      </c>
      <c r="CZ11" s="175" t="str">
        <f t="shared" si="4"/>
        <v>N/A</v>
      </c>
      <c r="DA11" s="175" t="str">
        <f t="shared" si="5"/>
        <v>N/A</v>
      </c>
      <c r="DB11" s="175" t="str">
        <f t="shared" si="6"/>
        <v>N/A</v>
      </c>
      <c r="DC11" s="175" t="str">
        <f t="shared" si="7"/>
        <v>N/A</v>
      </c>
      <c r="DD11" s="175" t="str">
        <f t="shared" si="8"/>
        <v>N/A</v>
      </c>
      <c r="DE11" s="175" t="str">
        <f t="shared" si="9"/>
        <v>N/A</v>
      </c>
      <c r="DF11" s="175" t="str">
        <f t="shared" si="10"/>
        <v>N/A</v>
      </c>
    </row>
    <row r="12" spans="1:110" s="175" customFormat="1" ht="15">
      <c r="A12" s="263"/>
      <c r="F12" s="263"/>
      <c r="I12" s="248"/>
      <c r="J12" s="248"/>
      <c r="K12" s="242"/>
      <c r="O12" s="173"/>
      <c r="T12"/>
      <c r="U12"/>
      <c r="V12"/>
      <c r="W12"/>
      <c r="X12"/>
      <c r="Y12"/>
      <c r="Z12"/>
      <c r="AA12"/>
      <c r="AB12"/>
      <c r="AC12"/>
      <c r="AD12"/>
      <c r="AE12"/>
      <c r="AF12"/>
      <c r="AG12"/>
      <c r="AH12"/>
      <c r="AI12"/>
      <c r="AJ12"/>
      <c r="AK12"/>
      <c r="AL12"/>
      <c r="AM12"/>
      <c r="AN12"/>
      <c r="AO12"/>
      <c r="AP12"/>
      <c r="AQ12"/>
      <c r="AR12"/>
      <c r="AS12"/>
      <c r="AT12"/>
      <c r="AU12"/>
      <c r="AV12"/>
      <c r="AW12"/>
      <c r="AX12" s="196"/>
      <c r="AY12" s="196"/>
      <c r="AZ12" s="196"/>
      <c r="BA12" s="199" t="s">
        <v>186</v>
      </c>
      <c r="BB12" s="200" t="e">
        <f t="shared" si="18"/>
        <v>#N/A</v>
      </c>
      <c r="BC12" s="200" t="e">
        <f t="shared" si="19"/>
        <v>#N/A</v>
      </c>
      <c r="BD12" s="200" t="e">
        <f t="shared" si="20"/>
        <v>#N/A</v>
      </c>
      <c r="BE12" s="200" t="e">
        <f t="shared" si="21"/>
        <v>#N/A</v>
      </c>
      <c r="BF12" s="200" t="e">
        <f t="shared" si="22"/>
        <v>#N/A</v>
      </c>
      <c r="BG12" s="200" t="e">
        <f t="shared" si="23"/>
        <v>#N/A</v>
      </c>
      <c r="BH12" s="200" t="e">
        <f t="shared" si="24"/>
        <v>#N/A</v>
      </c>
      <c r="BI12" s="200" t="e">
        <f t="shared" si="25"/>
        <v>#N/A</v>
      </c>
      <c r="BJ12" s="200" t="e">
        <f t="shared" si="26"/>
        <v>#N/A</v>
      </c>
      <c r="BK12" s="200" t="e">
        <f t="shared" si="11"/>
        <v>#N/A</v>
      </c>
      <c r="BL12" s="200" t="e">
        <f t="shared" si="12"/>
        <v>#N/A</v>
      </c>
      <c r="BM12" s="200" t="e">
        <f t="shared" si="13"/>
        <v>#N/A</v>
      </c>
      <c r="BN12" s="175" t="e">
        <f t="shared" si="27"/>
        <v>#N/A</v>
      </c>
      <c r="BO12" s="196" t="e">
        <f t="shared" si="28"/>
        <v>#N/A</v>
      </c>
      <c r="BP12" s="196" t="e">
        <f t="shared" si="29"/>
        <v>#N/A</v>
      </c>
      <c r="BQ12" s="196" t="e">
        <f t="shared" si="30"/>
        <v>#N/A</v>
      </c>
      <c r="BR12" s="196" t="e">
        <f t="shared" si="31"/>
        <v>#N/A</v>
      </c>
      <c r="BS12" s="196" t="e">
        <f t="shared" si="32"/>
        <v>#N/A</v>
      </c>
      <c r="BT12" s="196" t="e">
        <f t="shared" si="33"/>
        <v>#N/A</v>
      </c>
      <c r="BU12" s="196" t="e">
        <f t="shared" si="34"/>
        <v>#N/A</v>
      </c>
      <c r="BV12" s="196" t="e">
        <f t="shared" si="35"/>
        <v>#N/A</v>
      </c>
      <c r="BW12" s="196" t="e">
        <f t="shared" si="14"/>
        <v>#N/A</v>
      </c>
      <c r="BX12" s="196" t="e">
        <f t="shared" si="15"/>
        <v>#N/A</v>
      </c>
      <c r="BY12" s="196" t="e">
        <f t="shared" si="16"/>
        <v>#N/A</v>
      </c>
      <c r="BZ12" s="196"/>
      <c r="CA12" s="232" t="s">
        <v>293</v>
      </c>
      <c r="CB12" s="229"/>
      <c r="CC12" s="229"/>
      <c r="CD12" s="229"/>
      <c r="CE12" s="238"/>
      <c r="CF12" s="238"/>
      <c r="CG12" s="238"/>
      <c r="CH12" s="229"/>
      <c r="CU12" s="175" t="str">
        <f t="shared" si="0"/>
        <v>N/A</v>
      </c>
      <c r="CV12" s="175" t="str">
        <f t="shared" si="1"/>
        <v>N/A</v>
      </c>
      <c r="CW12" s="175" t="str">
        <f t="shared" si="2"/>
        <v>N/A</v>
      </c>
      <c r="CX12" s="175" t="str">
        <f t="shared" si="3"/>
        <v>N/A</v>
      </c>
      <c r="CY12" s="175" t="str">
        <f t="shared" si="17"/>
        <v>N/A</v>
      </c>
      <c r="CZ12" s="175" t="str">
        <f t="shared" si="4"/>
        <v>N/A</v>
      </c>
      <c r="DA12" s="175" t="str">
        <f t="shared" si="5"/>
        <v>N/A</v>
      </c>
      <c r="DB12" s="175" t="str">
        <f t="shared" si="6"/>
        <v>N/A</v>
      </c>
      <c r="DC12" s="175" t="str">
        <f t="shared" si="7"/>
        <v>N/A</v>
      </c>
      <c r="DD12" s="175" t="str">
        <f t="shared" si="8"/>
        <v>N/A</v>
      </c>
      <c r="DE12" s="175" t="str">
        <f t="shared" si="9"/>
        <v>N/A</v>
      </c>
      <c r="DF12" s="175" t="str">
        <f t="shared" si="10"/>
        <v>N/A</v>
      </c>
    </row>
    <row r="13" spans="1:110" s="175" customFormat="1" ht="15">
      <c r="A13" s="263"/>
      <c r="F13" s="263"/>
      <c r="I13" s="341"/>
      <c r="J13" s="341"/>
      <c r="K13" s="242"/>
      <c r="O13" s="173"/>
      <c r="T13"/>
      <c r="U13"/>
      <c r="V13"/>
      <c r="W13"/>
      <c r="X13"/>
      <c r="Y13"/>
      <c r="Z13"/>
      <c r="AA13"/>
      <c r="AB13"/>
      <c r="AC13"/>
      <c r="AD13"/>
      <c r="AE13"/>
      <c r="AF13"/>
      <c r="AG13"/>
      <c r="AH13"/>
      <c r="AI13"/>
      <c r="AJ13"/>
      <c r="AK13"/>
      <c r="AL13"/>
      <c r="AM13"/>
      <c r="AN13"/>
      <c r="AO13"/>
      <c r="AP13"/>
      <c r="AQ13"/>
      <c r="AR13"/>
      <c r="AS13"/>
      <c r="AT13"/>
      <c r="AU13"/>
      <c r="AV13"/>
      <c r="AW13"/>
      <c r="AX13" s="196"/>
      <c r="AY13" s="196"/>
      <c r="AZ13" s="196"/>
      <c r="BA13" s="199" t="s">
        <v>189</v>
      </c>
      <c r="BB13" s="200" t="e">
        <f t="shared" si="18"/>
        <v>#N/A</v>
      </c>
      <c r="BC13" s="200" t="e">
        <f t="shared" si="19"/>
        <v>#N/A</v>
      </c>
      <c r="BD13" s="200" t="e">
        <f t="shared" si="20"/>
        <v>#N/A</v>
      </c>
      <c r="BE13" s="200" t="e">
        <f t="shared" si="21"/>
        <v>#N/A</v>
      </c>
      <c r="BF13" s="200" t="e">
        <f t="shared" si="22"/>
        <v>#N/A</v>
      </c>
      <c r="BG13" s="200" t="e">
        <f t="shared" si="23"/>
        <v>#N/A</v>
      </c>
      <c r="BH13" s="200" t="e">
        <f t="shared" si="24"/>
        <v>#N/A</v>
      </c>
      <c r="BI13" s="200" t="e">
        <f t="shared" si="25"/>
        <v>#N/A</v>
      </c>
      <c r="BJ13" s="200" t="e">
        <f t="shared" si="26"/>
        <v>#N/A</v>
      </c>
      <c r="BK13" s="200" t="e">
        <f t="shared" si="11"/>
        <v>#N/A</v>
      </c>
      <c r="BL13" s="200" t="e">
        <f t="shared" si="12"/>
        <v>#N/A</v>
      </c>
      <c r="BM13" s="200" t="e">
        <f t="shared" si="13"/>
        <v>#N/A</v>
      </c>
      <c r="BN13" s="175" t="e">
        <f t="shared" si="27"/>
        <v>#N/A</v>
      </c>
      <c r="BO13" s="196" t="e">
        <f t="shared" si="28"/>
        <v>#N/A</v>
      </c>
      <c r="BP13" s="196" t="e">
        <f t="shared" si="29"/>
        <v>#N/A</v>
      </c>
      <c r="BQ13" s="196" t="e">
        <f t="shared" si="30"/>
        <v>#N/A</v>
      </c>
      <c r="BR13" s="196" t="e">
        <f t="shared" si="31"/>
        <v>#N/A</v>
      </c>
      <c r="BS13" s="196" t="e">
        <f t="shared" si="32"/>
        <v>#N/A</v>
      </c>
      <c r="BT13" s="196" t="e">
        <f t="shared" si="33"/>
        <v>#N/A</v>
      </c>
      <c r="BU13" s="196" t="e">
        <f t="shared" si="34"/>
        <v>#N/A</v>
      </c>
      <c r="BV13" s="196" t="e">
        <f t="shared" si="35"/>
        <v>#N/A</v>
      </c>
      <c r="BW13" s="196" t="e">
        <f t="shared" si="14"/>
        <v>#N/A</v>
      </c>
      <c r="BX13" s="196" t="e">
        <f t="shared" si="15"/>
        <v>#N/A</v>
      </c>
      <c r="BY13" s="196" t="e">
        <f t="shared" si="16"/>
        <v>#N/A</v>
      </c>
      <c r="BZ13" s="196"/>
      <c r="CA13" s="232" t="s">
        <v>298</v>
      </c>
      <c r="CB13" s="229"/>
      <c r="CC13" s="229"/>
      <c r="CD13" s="229"/>
      <c r="CE13" s="238"/>
      <c r="CF13" s="238"/>
      <c r="CG13" s="238"/>
      <c r="CH13" s="229"/>
      <c r="CU13" s="175" t="str">
        <f t="shared" si="0"/>
        <v>N/A</v>
      </c>
      <c r="CV13" s="175" t="str">
        <f t="shared" si="1"/>
        <v>N/A</v>
      </c>
      <c r="CW13" s="175" t="str">
        <f t="shared" si="2"/>
        <v>N/A</v>
      </c>
      <c r="CX13" s="175" t="str">
        <f t="shared" si="3"/>
        <v>N/A</v>
      </c>
      <c r="CY13" s="175" t="str">
        <f t="shared" si="17"/>
        <v>N/A</v>
      </c>
      <c r="CZ13" s="175" t="str">
        <f t="shared" si="4"/>
        <v>N/A</v>
      </c>
      <c r="DA13" s="175" t="str">
        <f t="shared" si="5"/>
        <v>N/A</v>
      </c>
      <c r="DB13" s="175" t="str">
        <f t="shared" si="6"/>
        <v>N/A</v>
      </c>
      <c r="DC13" s="175" t="str">
        <f t="shared" si="7"/>
        <v>N/A</v>
      </c>
      <c r="DD13" s="175" t="str">
        <f t="shared" si="8"/>
        <v>N/A</v>
      </c>
      <c r="DE13" s="175" t="str">
        <f t="shared" si="9"/>
        <v>N/A</v>
      </c>
      <c r="DF13" s="175" t="str">
        <f t="shared" si="10"/>
        <v>N/A</v>
      </c>
    </row>
    <row r="14" spans="1:110" s="175" customFormat="1" ht="15">
      <c r="A14" s="263"/>
      <c r="F14" s="263"/>
      <c r="I14" s="248"/>
      <c r="J14" s="248"/>
      <c r="K14" s="242"/>
      <c r="O14" s="173"/>
      <c r="T14"/>
      <c r="U14"/>
      <c r="V14"/>
      <c r="W14"/>
      <c r="X14"/>
      <c r="Y14"/>
      <c r="Z14"/>
      <c r="AA14"/>
      <c r="AB14"/>
      <c r="AC14"/>
      <c r="AD14"/>
      <c r="AE14"/>
      <c r="AF14"/>
      <c r="AG14"/>
      <c r="AH14"/>
      <c r="AI14"/>
      <c r="AJ14"/>
      <c r="AK14"/>
      <c r="AL14"/>
      <c r="AM14"/>
      <c r="AN14"/>
      <c r="AO14"/>
      <c r="AP14"/>
      <c r="AQ14"/>
      <c r="AR14"/>
      <c r="AS14"/>
      <c r="AT14"/>
      <c r="AU14"/>
      <c r="AV14"/>
      <c r="AW14"/>
      <c r="AX14" s="196"/>
      <c r="AY14" s="196"/>
      <c r="AZ14" s="196"/>
      <c r="BA14" s="199" t="s">
        <v>191</v>
      </c>
      <c r="BB14" s="200" t="e">
        <f t="shared" si="18"/>
        <v>#N/A</v>
      </c>
      <c r="BC14" s="200" t="e">
        <f t="shared" si="19"/>
        <v>#N/A</v>
      </c>
      <c r="BD14" s="200" t="e">
        <f t="shared" si="20"/>
        <v>#N/A</v>
      </c>
      <c r="BE14" s="200" t="e">
        <f t="shared" si="21"/>
        <v>#N/A</v>
      </c>
      <c r="BF14" s="200" t="e">
        <f t="shared" si="22"/>
        <v>#N/A</v>
      </c>
      <c r="BG14" s="200" t="e">
        <f t="shared" si="23"/>
        <v>#N/A</v>
      </c>
      <c r="BH14" s="200" t="e">
        <f t="shared" si="24"/>
        <v>#N/A</v>
      </c>
      <c r="BI14" s="200" t="e">
        <f t="shared" si="25"/>
        <v>#N/A</v>
      </c>
      <c r="BJ14" s="200" t="e">
        <f t="shared" si="26"/>
        <v>#N/A</v>
      </c>
      <c r="BK14" s="200" t="e">
        <f t="shared" si="11"/>
        <v>#N/A</v>
      </c>
      <c r="BL14" s="200" t="e">
        <f t="shared" si="12"/>
        <v>#N/A</v>
      </c>
      <c r="BM14" s="200" t="e">
        <f t="shared" si="13"/>
        <v>#N/A</v>
      </c>
      <c r="BN14" s="175" t="e">
        <f t="shared" si="27"/>
        <v>#N/A</v>
      </c>
      <c r="BO14" s="196" t="e">
        <f t="shared" si="28"/>
        <v>#N/A</v>
      </c>
      <c r="BP14" s="196" t="e">
        <f t="shared" si="29"/>
        <v>#N/A</v>
      </c>
      <c r="BQ14" s="196" t="e">
        <f t="shared" si="30"/>
        <v>#N/A</v>
      </c>
      <c r="BR14" s="196" t="e">
        <f t="shared" si="31"/>
        <v>#N/A</v>
      </c>
      <c r="BS14" s="196" t="e">
        <f t="shared" si="32"/>
        <v>#N/A</v>
      </c>
      <c r="BT14" s="196" t="e">
        <f t="shared" si="33"/>
        <v>#N/A</v>
      </c>
      <c r="BU14" s="196" t="e">
        <f t="shared" si="34"/>
        <v>#N/A</v>
      </c>
      <c r="BV14" s="196" t="e">
        <f t="shared" si="35"/>
        <v>#N/A</v>
      </c>
      <c r="BW14" s="196" t="e">
        <f t="shared" si="14"/>
        <v>#N/A</v>
      </c>
      <c r="BX14" s="196" t="e">
        <f t="shared" si="15"/>
        <v>#N/A</v>
      </c>
      <c r="BY14" s="196" t="e">
        <f t="shared" si="16"/>
        <v>#N/A</v>
      </c>
      <c r="BZ14" s="196"/>
      <c r="CA14" s="232" t="s">
        <v>216</v>
      </c>
      <c r="CB14" s="229"/>
      <c r="CC14" s="229"/>
      <c r="CD14" s="229"/>
      <c r="CE14" s="238"/>
      <c r="CF14" s="238"/>
      <c r="CG14" s="238"/>
      <c r="CH14" s="229"/>
      <c r="CU14" s="175" t="str">
        <f t="shared" si="0"/>
        <v>N/A</v>
      </c>
      <c r="CV14" s="175" t="str">
        <f t="shared" si="1"/>
        <v>N/A</v>
      </c>
      <c r="CW14" s="175" t="str">
        <f t="shared" si="2"/>
        <v>N/A</v>
      </c>
      <c r="CX14" s="175" t="str">
        <f t="shared" si="3"/>
        <v>N/A</v>
      </c>
      <c r="CY14" s="175" t="str">
        <f t="shared" si="17"/>
        <v>N/A</v>
      </c>
      <c r="CZ14" s="175" t="str">
        <f t="shared" si="4"/>
        <v>N/A</v>
      </c>
      <c r="DA14" s="175" t="str">
        <f t="shared" si="5"/>
        <v>N/A</v>
      </c>
      <c r="DB14" s="175" t="str">
        <f t="shared" si="6"/>
        <v>N/A</v>
      </c>
      <c r="DC14" s="175" t="str">
        <f t="shared" si="7"/>
        <v>N/A</v>
      </c>
      <c r="DD14" s="175" t="str">
        <f t="shared" si="8"/>
        <v>N/A</v>
      </c>
      <c r="DE14" s="175" t="str">
        <f t="shared" si="9"/>
        <v>N/A</v>
      </c>
      <c r="DF14" s="175" t="str">
        <f t="shared" si="10"/>
        <v>N/A</v>
      </c>
    </row>
    <row r="15" spans="1:110" s="175" customFormat="1" ht="15">
      <c r="A15" s="263"/>
      <c r="F15" s="263"/>
      <c r="I15" s="248"/>
      <c r="J15" s="248"/>
      <c r="K15" s="242"/>
      <c r="O15" s="173"/>
      <c r="T15"/>
      <c r="U15"/>
      <c r="V15"/>
      <c r="W15"/>
      <c r="X15"/>
      <c r="Y15"/>
      <c r="Z15"/>
      <c r="AA15"/>
      <c r="AB15"/>
      <c r="AC15"/>
      <c r="AD15"/>
      <c r="AE15"/>
      <c r="AF15"/>
      <c r="AG15"/>
      <c r="AH15"/>
      <c r="AI15"/>
      <c r="AJ15"/>
      <c r="AK15"/>
      <c r="AL15"/>
      <c r="AM15"/>
      <c r="AN15"/>
      <c r="AO15"/>
      <c r="AP15"/>
      <c r="AQ15"/>
      <c r="AR15"/>
      <c r="AS15"/>
      <c r="AT15"/>
      <c r="AU15"/>
      <c r="AV15"/>
      <c r="AW15"/>
      <c r="AX15" s="196"/>
      <c r="AY15" s="196"/>
      <c r="AZ15" s="196"/>
      <c r="BA15" s="199" t="s">
        <v>194</v>
      </c>
      <c r="BB15" s="200" t="e">
        <f t="shared" si="18"/>
        <v>#N/A</v>
      </c>
      <c r="BC15" s="200" t="e">
        <f t="shared" si="19"/>
        <v>#N/A</v>
      </c>
      <c r="BD15" s="200" t="e">
        <f t="shared" si="20"/>
        <v>#N/A</v>
      </c>
      <c r="BE15" s="200" t="e">
        <f t="shared" si="21"/>
        <v>#N/A</v>
      </c>
      <c r="BF15" s="200" t="e">
        <f t="shared" si="22"/>
        <v>#N/A</v>
      </c>
      <c r="BG15" s="200" t="e">
        <f t="shared" si="23"/>
        <v>#N/A</v>
      </c>
      <c r="BH15" s="200" t="e">
        <f t="shared" si="24"/>
        <v>#N/A</v>
      </c>
      <c r="BI15" s="200" t="e">
        <f t="shared" si="25"/>
        <v>#N/A</v>
      </c>
      <c r="BJ15" s="200" t="e">
        <f t="shared" si="26"/>
        <v>#N/A</v>
      </c>
      <c r="BK15" s="200" t="e">
        <f t="shared" si="11"/>
        <v>#N/A</v>
      </c>
      <c r="BL15" s="200" t="e">
        <f t="shared" si="12"/>
        <v>#N/A</v>
      </c>
      <c r="BM15" s="200" t="e">
        <f t="shared" si="13"/>
        <v>#N/A</v>
      </c>
      <c r="BN15" s="175" t="e">
        <f t="shared" si="27"/>
        <v>#N/A</v>
      </c>
      <c r="BO15" s="196" t="e">
        <f t="shared" si="28"/>
        <v>#N/A</v>
      </c>
      <c r="BP15" s="196" t="e">
        <f t="shared" si="29"/>
        <v>#N/A</v>
      </c>
      <c r="BQ15" s="196" t="e">
        <f t="shared" si="30"/>
        <v>#N/A</v>
      </c>
      <c r="BR15" s="196" t="e">
        <f t="shared" si="31"/>
        <v>#N/A</v>
      </c>
      <c r="BS15" s="196" t="e">
        <f t="shared" si="32"/>
        <v>#N/A</v>
      </c>
      <c r="BT15" s="196" t="e">
        <f t="shared" si="33"/>
        <v>#N/A</v>
      </c>
      <c r="BU15" s="196" t="e">
        <f t="shared" si="34"/>
        <v>#N/A</v>
      </c>
      <c r="BV15" s="196" t="e">
        <f t="shared" si="35"/>
        <v>#N/A</v>
      </c>
      <c r="BW15" s="196" t="e">
        <f t="shared" si="14"/>
        <v>#N/A</v>
      </c>
      <c r="BX15" s="196" t="e">
        <f t="shared" si="15"/>
        <v>#N/A</v>
      </c>
      <c r="BY15" s="196" t="e">
        <f t="shared" si="16"/>
        <v>#N/A</v>
      </c>
      <c r="BZ15" s="196"/>
      <c r="CA15" s="232" t="s">
        <v>218</v>
      </c>
      <c r="CB15" s="229"/>
      <c r="CC15" s="229"/>
      <c r="CD15" s="229"/>
      <c r="CE15" s="238"/>
      <c r="CF15" s="238"/>
      <c r="CG15" s="238"/>
      <c r="CH15" s="229"/>
      <c r="CU15" s="175" t="str">
        <f t="shared" si="0"/>
        <v>N/A</v>
      </c>
      <c r="CV15" s="175" t="str">
        <f t="shared" si="1"/>
        <v>N/A</v>
      </c>
      <c r="CW15" s="175" t="str">
        <f t="shared" si="2"/>
        <v>N/A</v>
      </c>
      <c r="CX15" s="175" t="str">
        <f t="shared" si="3"/>
        <v>N/A</v>
      </c>
      <c r="CY15" s="175" t="str">
        <f t="shared" si="17"/>
        <v>N/A</v>
      </c>
      <c r="CZ15" s="175" t="str">
        <f t="shared" si="4"/>
        <v>N/A</v>
      </c>
      <c r="DA15" s="175" t="str">
        <f t="shared" si="5"/>
        <v>N/A</v>
      </c>
      <c r="DB15" s="175" t="str">
        <f t="shared" si="6"/>
        <v>N/A</v>
      </c>
      <c r="DC15" s="175" t="str">
        <f t="shared" si="7"/>
        <v>N/A</v>
      </c>
      <c r="DD15" s="175" t="str">
        <f t="shared" si="8"/>
        <v>N/A</v>
      </c>
      <c r="DE15" s="175" t="str">
        <f t="shared" si="9"/>
        <v>N/A</v>
      </c>
      <c r="DF15" s="175" t="str">
        <f t="shared" si="10"/>
        <v>N/A</v>
      </c>
    </row>
    <row r="16" spans="1:110" s="175" customFormat="1" ht="15">
      <c r="A16" s="263"/>
      <c r="F16" s="263"/>
      <c r="I16" s="248"/>
      <c r="J16" s="248"/>
      <c r="K16" s="242"/>
      <c r="O16" s="173"/>
      <c r="T16"/>
      <c r="U16"/>
      <c r="V16"/>
      <c r="W16"/>
      <c r="X16"/>
      <c r="Y16"/>
      <c r="Z16"/>
      <c r="AA16"/>
      <c r="AB16"/>
      <c r="AC16"/>
      <c r="AD16"/>
      <c r="AE16"/>
      <c r="AF16"/>
      <c r="AG16"/>
      <c r="AH16"/>
      <c r="AI16"/>
      <c r="AJ16"/>
      <c r="AK16"/>
      <c r="AL16"/>
      <c r="AM16"/>
      <c r="AN16"/>
      <c r="AO16"/>
      <c r="AP16"/>
      <c r="AQ16"/>
      <c r="AR16"/>
      <c r="AS16"/>
      <c r="AT16"/>
      <c r="AU16"/>
      <c r="AV16"/>
      <c r="AW16"/>
      <c r="AX16" s="196"/>
      <c r="AY16" s="196"/>
      <c r="AZ16" s="196"/>
      <c r="BA16" s="199" t="s">
        <v>196</v>
      </c>
      <c r="BB16" s="200" t="e">
        <f t="shared" si="18"/>
        <v>#N/A</v>
      </c>
      <c r="BC16" s="200" t="e">
        <f t="shared" si="19"/>
        <v>#N/A</v>
      </c>
      <c r="BD16" s="200" t="e">
        <f t="shared" si="20"/>
        <v>#N/A</v>
      </c>
      <c r="BE16" s="200" t="e">
        <f t="shared" si="21"/>
        <v>#N/A</v>
      </c>
      <c r="BF16" s="200" t="e">
        <f t="shared" si="22"/>
        <v>#N/A</v>
      </c>
      <c r="BG16" s="200" t="e">
        <f t="shared" si="23"/>
        <v>#N/A</v>
      </c>
      <c r="BH16" s="200" t="e">
        <f t="shared" si="24"/>
        <v>#N/A</v>
      </c>
      <c r="BI16" s="200" t="e">
        <f t="shared" si="25"/>
        <v>#N/A</v>
      </c>
      <c r="BJ16" s="200" t="e">
        <f t="shared" si="26"/>
        <v>#N/A</v>
      </c>
      <c r="BK16" s="200" t="e">
        <f t="shared" si="11"/>
        <v>#N/A</v>
      </c>
      <c r="BL16" s="200" t="e">
        <f t="shared" si="12"/>
        <v>#N/A</v>
      </c>
      <c r="BM16" s="200" t="e">
        <f t="shared" si="13"/>
        <v>#N/A</v>
      </c>
      <c r="BN16" s="175" t="e">
        <f t="shared" si="27"/>
        <v>#N/A</v>
      </c>
      <c r="BO16" s="196" t="e">
        <f t="shared" si="28"/>
        <v>#N/A</v>
      </c>
      <c r="BP16" s="196" t="e">
        <f t="shared" si="29"/>
        <v>#N/A</v>
      </c>
      <c r="BQ16" s="196" t="e">
        <f t="shared" si="30"/>
        <v>#N/A</v>
      </c>
      <c r="BR16" s="196" t="e">
        <f t="shared" si="31"/>
        <v>#N/A</v>
      </c>
      <c r="BS16" s="196" t="e">
        <f t="shared" si="32"/>
        <v>#N/A</v>
      </c>
      <c r="BT16" s="196" t="e">
        <f t="shared" si="33"/>
        <v>#N/A</v>
      </c>
      <c r="BU16" s="196" t="e">
        <f t="shared" si="34"/>
        <v>#N/A</v>
      </c>
      <c r="BV16" s="196" t="e">
        <f t="shared" si="35"/>
        <v>#N/A</v>
      </c>
      <c r="BW16" s="196" t="e">
        <f t="shared" si="14"/>
        <v>#N/A</v>
      </c>
      <c r="BX16" s="196" t="e">
        <f t="shared" si="15"/>
        <v>#N/A</v>
      </c>
      <c r="BY16" s="196" t="e">
        <f t="shared" si="16"/>
        <v>#N/A</v>
      </c>
      <c r="BZ16" s="196"/>
      <c r="CA16" s="233" t="s">
        <v>297</v>
      </c>
      <c r="CB16" s="229"/>
      <c r="CC16" s="229"/>
      <c r="CD16" s="229"/>
      <c r="CE16" s="238"/>
      <c r="CF16" s="238"/>
      <c r="CG16" s="238"/>
      <c r="CH16" s="229"/>
      <c r="CU16" s="175" t="str">
        <f t="shared" si="0"/>
        <v>N/A</v>
      </c>
      <c r="CV16" s="175" t="str">
        <f t="shared" si="1"/>
        <v>N/A</v>
      </c>
      <c r="CW16" s="175" t="str">
        <f t="shared" si="2"/>
        <v>N/A</v>
      </c>
      <c r="CX16" s="175" t="str">
        <f t="shared" si="3"/>
        <v>N/A</v>
      </c>
      <c r="CY16" s="175" t="str">
        <f t="shared" si="17"/>
        <v>N/A</v>
      </c>
      <c r="CZ16" s="175" t="str">
        <f t="shared" si="4"/>
        <v>N/A</v>
      </c>
      <c r="DA16" s="175" t="str">
        <f t="shared" si="5"/>
        <v>N/A</v>
      </c>
      <c r="DB16" s="175" t="str">
        <f t="shared" si="6"/>
        <v>N/A</v>
      </c>
      <c r="DC16" s="175" t="str">
        <f t="shared" si="7"/>
        <v>N/A</v>
      </c>
      <c r="DD16" s="175" t="str">
        <f t="shared" si="8"/>
        <v>N/A</v>
      </c>
      <c r="DE16" s="175" t="str">
        <f t="shared" si="9"/>
        <v>N/A</v>
      </c>
      <c r="DF16" s="175" t="str">
        <f t="shared" si="10"/>
        <v>N/A</v>
      </c>
    </row>
    <row r="17" spans="1:110" s="175" customFormat="1" ht="15">
      <c r="A17" s="263"/>
      <c r="F17" s="263"/>
      <c r="I17" s="249"/>
      <c r="J17" s="249"/>
      <c r="K17" s="242"/>
      <c r="O17" s="173"/>
      <c r="T17"/>
      <c r="U17"/>
      <c r="V17"/>
      <c r="W17"/>
      <c r="X17"/>
      <c r="Y17"/>
      <c r="Z17"/>
      <c r="AA17"/>
      <c r="AB17"/>
      <c r="AC17"/>
      <c r="AD17"/>
      <c r="AE17"/>
      <c r="AF17"/>
      <c r="AG17"/>
      <c r="AH17"/>
      <c r="AI17"/>
      <c r="AJ17"/>
      <c r="AK17"/>
      <c r="AL17"/>
      <c r="AM17"/>
      <c r="AN17"/>
      <c r="AO17"/>
      <c r="AP17"/>
      <c r="AQ17"/>
      <c r="AR17"/>
      <c r="AS17"/>
      <c r="AT17"/>
      <c r="AU17"/>
      <c r="AV17"/>
      <c r="AW17"/>
      <c r="AX17" s="196"/>
      <c r="AY17" s="196"/>
      <c r="AZ17" s="196"/>
      <c r="BA17" s="199" t="s">
        <v>448</v>
      </c>
      <c r="BB17" s="200" t="e">
        <f t="shared" si="18"/>
        <v>#N/A</v>
      </c>
      <c r="BC17" s="200" t="e">
        <f t="shared" si="19"/>
        <v>#N/A</v>
      </c>
      <c r="BD17" s="200" t="e">
        <f t="shared" si="20"/>
        <v>#N/A</v>
      </c>
      <c r="BE17" s="200" t="e">
        <f t="shared" si="21"/>
        <v>#N/A</v>
      </c>
      <c r="BF17" s="200" t="e">
        <f t="shared" si="22"/>
        <v>#N/A</v>
      </c>
      <c r="BG17" s="200" t="e">
        <f t="shared" si="23"/>
        <v>#N/A</v>
      </c>
      <c r="BH17" s="200" t="e">
        <f t="shared" si="24"/>
        <v>#N/A</v>
      </c>
      <c r="BI17" s="200" t="e">
        <f t="shared" si="25"/>
        <v>#N/A</v>
      </c>
      <c r="BJ17" s="200" t="e">
        <f t="shared" si="26"/>
        <v>#N/A</v>
      </c>
      <c r="BK17" s="200" t="e">
        <f t="shared" si="11"/>
        <v>#N/A</v>
      </c>
      <c r="BL17" s="200" t="e">
        <f t="shared" si="12"/>
        <v>#N/A</v>
      </c>
      <c r="BM17" s="200" t="e">
        <f t="shared" si="13"/>
        <v>#N/A</v>
      </c>
      <c r="BN17" s="175" t="e">
        <f t="shared" si="27"/>
        <v>#N/A</v>
      </c>
      <c r="BO17" s="196" t="e">
        <f t="shared" si="28"/>
        <v>#N/A</v>
      </c>
      <c r="BP17" s="196" t="e">
        <f t="shared" si="29"/>
        <v>#N/A</v>
      </c>
      <c r="BQ17" s="196" t="e">
        <f t="shared" si="30"/>
        <v>#N/A</v>
      </c>
      <c r="BR17" s="196" t="e">
        <f t="shared" si="31"/>
        <v>#N/A</v>
      </c>
      <c r="BS17" s="196" t="e">
        <f t="shared" si="32"/>
        <v>#N/A</v>
      </c>
      <c r="BT17" s="196" t="e">
        <f t="shared" si="33"/>
        <v>#N/A</v>
      </c>
      <c r="BU17" s="196" t="e">
        <f t="shared" si="34"/>
        <v>#N/A</v>
      </c>
      <c r="BV17" s="196" t="e">
        <f t="shared" si="35"/>
        <v>#N/A</v>
      </c>
      <c r="BW17" s="196" t="e">
        <f t="shared" si="14"/>
        <v>#N/A</v>
      </c>
      <c r="BX17" s="196" t="e">
        <f t="shared" si="15"/>
        <v>#N/A</v>
      </c>
      <c r="BY17" s="196" t="e">
        <f t="shared" si="16"/>
        <v>#N/A</v>
      </c>
      <c r="BZ17" s="196"/>
      <c r="CA17" s="232" t="s">
        <v>246</v>
      </c>
      <c r="CB17" s="229"/>
      <c r="CC17" s="229"/>
      <c r="CD17" s="229"/>
      <c r="CE17" s="238"/>
      <c r="CF17" s="238"/>
      <c r="CG17" s="238"/>
      <c r="CH17" s="229"/>
      <c r="CU17" s="175" t="str">
        <f t="shared" si="0"/>
        <v>N/A</v>
      </c>
      <c r="CV17" s="175" t="str">
        <f t="shared" si="1"/>
        <v>N/A</v>
      </c>
      <c r="CW17" s="175" t="str">
        <f t="shared" si="2"/>
        <v>N/A</v>
      </c>
      <c r="CX17" s="175" t="str">
        <f t="shared" si="3"/>
        <v>N/A</v>
      </c>
      <c r="CY17" s="175" t="str">
        <f t="shared" si="17"/>
        <v>N/A</v>
      </c>
      <c r="CZ17" s="175" t="str">
        <f t="shared" si="4"/>
        <v>N/A</v>
      </c>
      <c r="DA17" s="175" t="str">
        <f t="shared" si="5"/>
        <v>N/A</v>
      </c>
      <c r="DB17" s="175" t="str">
        <f t="shared" si="6"/>
        <v>N/A</v>
      </c>
      <c r="DC17" s="175" t="str">
        <f t="shared" si="7"/>
        <v>N/A</v>
      </c>
      <c r="DD17" s="175" t="str">
        <f t="shared" si="8"/>
        <v>N/A</v>
      </c>
      <c r="DE17" s="175" t="str">
        <f t="shared" si="9"/>
        <v>N/A</v>
      </c>
      <c r="DF17" s="175" t="str">
        <f t="shared" si="10"/>
        <v>N/A</v>
      </c>
    </row>
    <row r="18" spans="1:110" s="175" customFormat="1" ht="15">
      <c r="A18" s="263"/>
      <c r="F18" s="263"/>
      <c r="I18" s="248"/>
      <c r="J18" s="248"/>
      <c r="K18" s="242"/>
      <c r="O18" s="173"/>
      <c r="T18"/>
      <c r="U18"/>
      <c r="V18"/>
      <c r="W18"/>
      <c r="X18"/>
      <c r="Y18"/>
      <c r="Z18"/>
      <c r="AA18"/>
      <c r="AB18"/>
      <c r="AC18"/>
      <c r="AD18"/>
      <c r="AE18"/>
      <c r="AF18"/>
      <c r="AG18"/>
      <c r="AH18"/>
      <c r="AI18"/>
      <c r="AJ18"/>
      <c r="AK18"/>
      <c r="AL18"/>
      <c r="AM18"/>
      <c r="AN18"/>
      <c r="AO18"/>
      <c r="AP18"/>
      <c r="AQ18"/>
      <c r="AR18"/>
      <c r="AS18"/>
      <c r="AT18"/>
      <c r="AU18"/>
      <c r="AV18"/>
      <c r="AW18"/>
      <c r="AX18" s="196"/>
      <c r="AY18" s="196"/>
      <c r="AZ18" s="196"/>
      <c r="BA18" s="199" t="s">
        <v>445</v>
      </c>
      <c r="BB18" s="200" t="e">
        <f t="shared" si="18"/>
        <v>#N/A</v>
      </c>
      <c r="BC18" s="200" t="e">
        <f t="shared" si="19"/>
        <v>#N/A</v>
      </c>
      <c r="BD18" s="200" t="e">
        <f t="shared" si="20"/>
        <v>#N/A</v>
      </c>
      <c r="BE18" s="200" t="e">
        <f t="shared" si="21"/>
        <v>#N/A</v>
      </c>
      <c r="BF18" s="200" t="e">
        <f t="shared" si="22"/>
        <v>#N/A</v>
      </c>
      <c r="BG18" s="200" t="e">
        <f t="shared" si="23"/>
        <v>#N/A</v>
      </c>
      <c r="BH18" s="200" t="e">
        <f t="shared" si="24"/>
        <v>#N/A</v>
      </c>
      <c r="BI18" s="200" t="e">
        <f t="shared" si="25"/>
        <v>#N/A</v>
      </c>
      <c r="BJ18" s="200" t="e">
        <f t="shared" si="26"/>
        <v>#N/A</v>
      </c>
      <c r="BK18" s="200" t="e">
        <f t="shared" si="11"/>
        <v>#N/A</v>
      </c>
      <c r="BL18" s="200" t="e">
        <f t="shared" si="12"/>
        <v>#N/A</v>
      </c>
      <c r="BM18" s="200" t="e">
        <f t="shared" si="13"/>
        <v>#N/A</v>
      </c>
      <c r="BN18" s="175" t="e">
        <f t="shared" si="27"/>
        <v>#N/A</v>
      </c>
      <c r="BO18" s="196" t="e">
        <f t="shared" si="28"/>
        <v>#N/A</v>
      </c>
      <c r="BP18" s="196" t="e">
        <f t="shared" si="29"/>
        <v>#N/A</v>
      </c>
      <c r="BQ18" s="196" t="e">
        <f t="shared" si="30"/>
        <v>#N/A</v>
      </c>
      <c r="BR18" s="196" t="e">
        <f t="shared" si="31"/>
        <v>#N/A</v>
      </c>
      <c r="BS18" s="196" t="e">
        <f t="shared" si="32"/>
        <v>#N/A</v>
      </c>
      <c r="BT18" s="196" t="e">
        <f t="shared" si="33"/>
        <v>#N/A</v>
      </c>
      <c r="BU18" s="196" t="e">
        <f t="shared" si="34"/>
        <v>#N/A</v>
      </c>
      <c r="BV18" s="196" t="e">
        <f t="shared" si="35"/>
        <v>#N/A</v>
      </c>
      <c r="BW18" s="196" t="e">
        <f t="shared" si="14"/>
        <v>#N/A</v>
      </c>
      <c r="BX18" s="196" t="e">
        <f t="shared" si="15"/>
        <v>#N/A</v>
      </c>
      <c r="BY18" s="196" t="e">
        <f t="shared" si="16"/>
        <v>#N/A</v>
      </c>
      <c r="BZ18" s="196"/>
      <c r="CA18" s="232" t="s">
        <v>283</v>
      </c>
      <c r="CB18" s="229"/>
      <c r="CC18" s="229"/>
      <c r="CD18" s="229"/>
      <c r="CE18" s="238"/>
      <c r="CF18" s="238"/>
      <c r="CG18" s="238"/>
      <c r="CH18" s="229"/>
      <c r="CU18" s="175" t="str">
        <f t="shared" si="0"/>
        <v>N/A</v>
      </c>
      <c r="CV18" s="175" t="str">
        <f t="shared" si="1"/>
        <v>N/A</v>
      </c>
      <c r="CW18" s="175" t="str">
        <f t="shared" si="2"/>
        <v>N/A</v>
      </c>
      <c r="CX18" s="175" t="str">
        <f t="shared" si="3"/>
        <v>N/A</v>
      </c>
      <c r="CY18" s="175" t="str">
        <f t="shared" si="17"/>
        <v>N/A</v>
      </c>
      <c r="CZ18" s="175" t="str">
        <f t="shared" si="4"/>
        <v>N/A</v>
      </c>
      <c r="DA18" s="175" t="str">
        <f t="shared" si="5"/>
        <v>N/A</v>
      </c>
      <c r="DB18" s="175" t="str">
        <f t="shared" si="6"/>
        <v>N/A</v>
      </c>
      <c r="DC18" s="175" t="str">
        <f t="shared" si="7"/>
        <v>N/A</v>
      </c>
      <c r="DD18" s="175" t="str">
        <f t="shared" si="8"/>
        <v>N/A</v>
      </c>
      <c r="DE18" s="175" t="str">
        <f t="shared" si="9"/>
        <v>N/A</v>
      </c>
      <c r="DF18" s="175" t="str">
        <f t="shared" si="10"/>
        <v>N/A</v>
      </c>
    </row>
    <row r="19" spans="1:110" s="175" customFormat="1" ht="15">
      <c r="A19" s="263"/>
      <c r="F19" s="263"/>
      <c r="I19" s="248"/>
      <c r="J19" s="248"/>
      <c r="K19" s="242"/>
      <c r="O19" s="173"/>
      <c r="T19"/>
      <c r="U19"/>
      <c r="V19"/>
      <c r="W19"/>
      <c r="X19"/>
      <c r="Y19"/>
      <c r="Z19"/>
      <c r="AA19"/>
      <c r="AB19"/>
      <c r="AC19"/>
      <c r="AD19"/>
      <c r="AE19"/>
      <c r="AF19"/>
      <c r="AG19"/>
      <c r="AH19"/>
      <c r="AI19"/>
      <c r="AJ19"/>
      <c r="AK19"/>
      <c r="AL19"/>
      <c r="AM19"/>
      <c r="AN19"/>
      <c r="AO19"/>
      <c r="AP19"/>
      <c r="AQ19"/>
      <c r="AR19"/>
      <c r="AS19"/>
      <c r="AT19"/>
      <c r="AU19"/>
      <c r="AV19"/>
      <c r="AW19"/>
      <c r="AX19" s="196"/>
      <c r="AY19" s="196"/>
      <c r="AZ19" s="196"/>
      <c r="BA19" s="199" t="s">
        <v>447</v>
      </c>
      <c r="BB19" s="200" t="e">
        <f t="shared" si="18"/>
        <v>#N/A</v>
      </c>
      <c r="BC19" s="200" t="e">
        <f t="shared" si="19"/>
        <v>#N/A</v>
      </c>
      <c r="BD19" s="200" t="e">
        <f t="shared" si="20"/>
        <v>#N/A</v>
      </c>
      <c r="BE19" s="200" t="e">
        <f t="shared" si="21"/>
        <v>#N/A</v>
      </c>
      <c r="BF19" s="200" t="e">
        <f t="shared" si="22"/>
        <v>#N/A</v>
      </c>
      <c r="BG19" s="200" t="e">
        <f t="shared" si="23"/>
        <v>#N/A</v>
      </c>
      <c r="BH19" s="200" t="e">
        <f t="shared" si="24"/>
        <v>#N/A</v>
      </c>
      <c r="BI19" s="200" t="e">
        <f t="shared" si="25"/>
        <v>#N/A</v>
      </c>
      <c r="BJ19" s="200" t="e">
        <f t="shared" si="26"/>
        <v>#N/A</v>
      </c>
      <c r="BK19" s="200" t="e">
        <f t="shared" si="11"/>
        <v>#N/A</v>
      </c>
      <c r="BL19" s="200" t="e">
        <f t="shared" si="12"/>
        <v>#N/A</v>
      </c>
      <c r="BM19" s="200" t="e">
        <f t="shared" si="13"/>
        <v>#N/A</v>
      </c>
      <c r="BN19" s="175" t="e">
        <f t="shared" si="27"/>
        <v>#N/A</v>
      </c>
      <c r="BO19" s="196" t="e">
        <f t="shared" si="28"/>
        <v>#N/A</v>
      </c>
      <c r="BP19" s="196" t="e">
        <f t="shared" si="29"/>
        <v>#N/A</v>
      </c>
      <c r="BQ19" s="196" t="e">
        <f t="shared" si="30"/>
        <v>#N/A</v>
      </c>
      <c r="BR19" s="196" t="e">
        <f t="shared" si="31"/>
        <v>#N/A</v>
      </c>
      <c r="BS19" s="196" t="e">
        <f t="shared" si="32"/>
        <v>#N/A</v>
      </c>
      <c r="BT19" s="196" t="e">
        <f t="shared" si="33"/>
        <v>#N/A</v>
      </c>
      <c r="BU19" s="196" t="e">
        <f t="shared" si="34"/>
        <v>#N/A</v>
      </c>
      <c r="BV19" s="196" t="e">
        <f t="shared" si="35"/>
        <v>#N/A</v>
      </c>
      <c r="BW19" s="196" t="e">
        <f t="shared" si="14"/>
        <v>#N/A</v>
      </c>
      <c r="BX19" s="196" t="e">
        <f t="shared" si="15"/>
        <v>#N/A</v>
      </c>
      <c r="BY19" s="196" t="e">
        <f t="shared" si="16"/>
        <v>#N/A</v>
      </c>
      <c r="BZ19" s="196"/>
      <c r="CA19" s="234" t="s">
        <v>189</v>
      </c>
      <c r="CB19" s="229"/>
      <c r="CC19" s="229"/>
      <c r="CD19" s="229"/>
      <c r="CE19" s="238"/>
      <c r="CF19" s="238"/>
      <c r="CG19" s="238"/>
      <c r="CH19" s="229"/>
      <c r="CU19" s="175" t="str">
        <f t="shared" si="0"/>
        <v>N/A</v>
      </c>
      <c r="CV19" s="175" t="str">
        <f t="shared" si="1"/>
        <v>N/A</v>
      </c>
      <c r="CW19" s="175" t="str">
        <f t="shared" si="2"/>
        <v>N/A</v>
      </c>
      <c r="CX19" s="175" t="str">
        <f t="shared" si="3"/>
        <v>N/A</v>
      </c>
      <c r="CY19" s="175" t="str">
        <f t="shared" si="17"/>
        <v>N/A</v>
      </c>
      <c r="CZ19" s="175" t="str">
        <f t="shared" si="4"/>
        <v>N/A</v>
      </c>
      <c r="DA19" s="175" t="str">
        <f t="shared" si="5"/>
        <v>N/A</v>
      </c>
      <c r="DB19" s="175" t="str">
        <f t="shared" si="6"/>
        <v>N/A</v>
      </c>
      <c r="DC19" s="175" t="str">
        <f t="shared" si="7"/>
        <v>N/A</v>
      </c>
      <c r="DD19" s="175" t="str">
        <f t="shared" si="8"/>
        <v>N/A</v>
      </c>
      <c r="DE19" s="175" t="str">
        <f t="shared" si="9"/>
        <v>N/A</v>
      </c>
      <c r="DF19" s="175" t="str">
        <f t="shared" si="10"/>
        <v>N/A</v>
      </c>
    </row>
    <row r="20" spans="1:110" s="175" customFormat="1" ht="15">
      <c r="A20" s="263"/>
      <c r="F20" s="263"/>
      <c r="I20" s="248"/>
      <c r="J20" s="248"/>
      <c r="K20" s="242"/>
      <c r="O20" s="173"/>
      <c r="T20"/>
      <c r="U20"/>
      <c r="V20"/>
      <c r="W20"/>
      <c r="X20"/>
      <c r="Y20"/>
      <c r="Z20"/>
      <c r="AA20"/>
      <c r="AB20"/>
      <c r="AC20"/>
      <c r="AD20"/>
      <c r="AE20"/>
      <c r="AF20"/>
      <c r="AG20"/>
      <c r="AH20"/>
      <c r="AI20"/>
      <c r="AJ20"/>
      <c r="AK20"/>
      <c r="AL20"/>
      <c r="AM20"/>
      <c r="AN20"/>
      <c r="AO20"/>
      <c r="AP20"/>
      <c r="AQ20"/>
      <c r="AR20"/>
      <c r="AS20"/>
      <c r="AT20"/>
      <c r="AU20"/>
      <c r="AV20"/>
      <c r="AW20"/>
      <c r="AX20" s="196"/>
      <c r="AY20" s="196"/>
      <c r="AZ20" s="196"/>
      <c r="BA20" s="199" t="s">
        <v>198</v>
      </c>
      <c r="BB20" s="200" t="e">
        <f t="shared" si="18"/>
        <v>#N/A</v>
      </c>
      <c r="BC20" s="200" t="e">
        <f t="shared" si="19"/>
        <v>#N/A</v>
      </c>
      <c r="BD20" s="200" t="e">
        <f t="shared" si="20"/>
        <v>#N/A</v>
      </c>
      <c r="BE20" s="200" t="e">
        <f t="shared" si="21"/>
        <v>#N/A</v>
      </c>
      <c r="BF20" s="200" t="e">
        <f t="shared" si="22"/>
        <v>#N/A</v>
      </c>
      <c r="BG20" s="200" t="e">
        <f t="shared" si="23"/>
        <v>#N/A</v>
      </c>
      <c r="BH20" s="200" t="e">
        <f t="shared" si="24"/>
        <v>#N/A</v>
      </c>
      <c r="BI20" s="200" t="e">
        <f t="shared" si="25"/>
        <v>#N/A</v>
      </c>
      <c r="BJ20" s="200" t="e">
        <f t="shared" si="26"/>
        <v>#N/A</v>
      </c>
      <c r="BK20" s="200" t="e">
        <f t="shared" si="11"/>
        <v>#N/A</v>
      </c>
      <c r="BL20" s="200" t="e">
        <f t="shared" si="12"/>
        <v>#N/A</v>
      </c>
      <c r="BM20" s="200" t="e">
        <f t="shared" si="13"/>
        <v>#N/A</v>
      </c>
      <c r="BN20" s="175" t="e">
        <f t="shared" si="27"/>
        <v>#N/A</v>
      </c>
      <c r="BO20" s="196" t="e">
        <f t="shared" si="28"/>
        <v>#N/A</v>
      </c>
      <c r="BP20" s="196" t="e">
        <f t="shared" si="29"/>
        <v>#N/A</v>
      </c>
      <c r="BQ20" s="196" t="e">
        <f t="shared" si="30"/>
        <v>#N/A</v>
      </c>
      <c r="BR20" s="196" t="e">
        <f t="shared" si="31"/>
        <v>#N/A</v>
      </c>
      <c r="BS20" s="196" t="e">
        <f t="shared" si="32"/>
        <v>#N/A</v>
      </c>
      <c r="BT20" s="196" t="e">
        <f t="shared" si="33"/>
        <v>#N/A</v>
      </c>
      <c r="BU20" s="196" t="e">
        <f t="shared" si="34"/>
        <v>#N/A</v>
      </c>
      <c r="BV20" s="196" t="e">
        <f t="shared" si="35"/>
        <v>#N/A</v>
      </c>
      <c r="BW20" s="196" t="e">
        <f t="shared" si="14"/>
        <v>#N/A</v>
      </c>
      <c r="BX20" s="196" t="e">
        <f t="shared" si="15"/>
        <v>#N/A</v>
      </c>
      <c r="BY20" s="196" t="e">
        <f t="shared" si="16"/>
        <v>#N/A</v>
      </c>
      <c r="BZ20" s="196"/>
      <c r="CA20" s="232" t="s">
        <v>198</v>
      </c>
      <c r="CB20" s="229"/>
      <c r="CC20" s="229"/>
      <c r="CD20" s="229"/>
      <c r="CE20" s="238"/>
      <c r="CF20" s="238"/>
      <c r="CG20" s="238"/>
      <c r="CH20" s="229"/>
      <c r="CU20" s="175" t="str">
        <f t="shared" si="0"/>
        <v>N/A</v>
      </c>
      <c r="CV20" s="175" t="str">
        <f t="shared" si="1"/>
        <v>N/A</v>
      </c>
      <c r="CW20" s="175" t="str">
        <f t="shared" si="2"/>
        <v>N/A</v>
      </c>
      <c r="CX20" s="175" t="str">
        <f t="shared" si="3"/>
        <v>N/A</v>
      </c>
      <c r="CY20" s="175" t="str">
        <f t="shared" si="17"/>
        <v>N/A</v>
      </c>
      <c r="CZ20" s="175" t="str">
        <f t="shared" si="4"/>
        <v>N/A</v>
      </c>
      <c r="DA20" s="175" t="str">
        <f t="shared" si="5"/>
        <v>N/A</v>
      </c>
      <c r="DB20" s="175" t="str">
        <f t="shared" si="6"/>
        <v>N/A</v>
      </c>
      <c r="DC20" s="175" t="str">
        <f t="shared" si="7"/>
        <v>N/A</v>
      </c>
      <c r="DD20" s="175" t="str">
        <f t="shared" si="8"/>
        <v>N/A</v>
      </c>
      <c r="DE20" s="175" t="str">
        <f t="shared" si="9"/>
        <v>N/A</v>
      </c>
      <c r="DF20" s="175" t="str">
        <f t="shared" si="10"/>
        <v>N/A</v>
      </c>
    </row>
    <row r="21" spans="1:110" s="175" customFormat="1" ht="15">
      <c r="A21" s="263"/>
      <c r="F21" s="263"/>
      <c r="I21" s="248"/>
      <c r="J21" s="248"/>
      <c r="K21" s="242"/>
      <c r="O21" s="173"/>
      <c r="T21"/>
      <c r="U21"/>
      <c r="V21"/>
      <c r="W21"/>
      <c r="X21"/>
      <c r="Y21"/>
      <c r="Z21"/>
      <c r="AA21"/>
      <c r="AB21"/>
      <c r="AC21"/>
      <c r="AD21"/>
      <c r="AE21"/>
      <c r="AF21"/>
      <c r="AG21"/>
      <c r="AH21"/>
      <c r="AI21"/>
      <c r="AJ21"/>
      <c r="AK21"/>
      <c r="AL21"/>
      <c r="AM21"/>
      <c r="AN21"/>
      <c r="AO21"/>
      <c r="AP21"/>
      <c r="AQ21"/>
      <c r="AR21"/>
      <c r="AS21"/>
      <c r="AT21"/>
      <c r="AU21"/>
      <c r="AV21"/>
      <c r="AW21"/>
      <c r="AX21" s="196"/>
      <c r="AY21" s="196"/>
      <c r="AZ21" s="196"/>
      <c r="BA21" s="199" t="s">
        <v>200</v>
      </c>
      <c r="BB21" s="200" t="e">
        <f t="shared" si="18"/>
        <v>#N/A</v>
      </c>
      <c r="BC21" s="200" t="e">
        <f t="shared" si="19"/>
        <v>#N/A</v>
      </c>
      <c r="BD21" s="200" t="e">
        <f t="shared" si="20"/>
        <v>#N/A</v>
      </c>
      <c r="BE21" s="200" t="e">
        <f t="shared" si="21"/>
        <v>#N/A</v>
      </c>
      <c r="BF21" s="200" t="e">
        <f t="shared" si="22"/>
        <v>#N/A</v>
      </c>
      <c r="BG21" s="200" t="e">
        <f t="shared" si="23"/>
        <v>#N/A</v>
      </c>
      <c r="BH21" s="200" t="e">
        <f t="shared" si="24"/>
        <v>#N/A</v>
      </c>
      <c r="BI21" s="200" t="e">
        <f t="shared" si="25"/>
        <v>#N/A</v>
      </c>
      <c r="BJ21" s="200" t="e">
        <f t="shared" si="26"/>
        <v>#N/A</v>
      </c>
      <c r="BK21" s="200" t="e">
        <f t="shared" si="11"/>
        <v>#N/A</v>
      </c>
      <c r="BL21" s="200" t="e">
        <f t="shared" si="12"/>
        <v>#N/A</v>
      </c>
      <c r="BM21" s="200" t="e">
        <f t="shared" si="13"/>
        <v>#N/A</v>
      </c>
      <c r="BN21" s="175" t="e">
        <f t="shared" si="27"/>
        <v>#N/A</v>
      </c>
      <c r="BO21" s="196" t="e">
        <f t="shared" si="28"/>
        <v>#N/A</v>
      </c>
      <c r="BP21" s="196" t="e">
        <f t="shared" si="29"/>
        <v>#N/A</v>
      </c>
      <c r="BQ21" s="196" t="e">
        <f t="shared" si="30"/>
        <v>#N/A</v>
      </c>
      <c r="BR21" s="196" t="e">
        <f t="shared" si="31"/>
        <v>#N/A</v>
      </c>
      <c r="BS21" s="196" t="e">
        <f t="shared" si="32"/>
        <v>#N/A</v>
      </c>
      <c r="BT21" s="196" t="e">
        <f t="shared" si="33"/>
        <v>#N/A</v>
      </c>
      <c r="BU21" s="196" t="e">
        <f t="shared" si="34"/>
        <v>#N/A</v>
      </c>
      <c r="BV21" s="196" t="e">
        <f t="shared" si="35"/>
        <v>#N/A</v>
      </c>
      <c r="BW21" s="196" t="e">
        <f t="shared" si="14"/>
        <v>#N/A</v>
      </c>
      <c r="BX21" s="196" t="e">
        <f t="shared" si="15"/>
        <v>#N/A</v>
      </c>
      <c r="BY21" s="196" t="e">
        <f t="shared" si="16"/>
        <v>#N/A</v>
      </c>
      <c r="BZ21" s="196"/>
      <c r="CA21" s="232" t="s">
        <v>219</v>
      </c>
      <c r="CB21" s="229"/>
      <c r="CC21" s="229"/>
      <c r="CD21" s="229"/>
      <c r="CE21" s="238"/>
      <c r="CF21" s="238"/>
      <c r="CG21" s="238"/>
      <c r="CH21" s="229"/>
      <c r="CU21" s="175" t="str">
        <f t="shared" si="0"/>
        <v>N/A</v>
      </c>
      <c r="CV21" s="175" t="str">
        <f t="shared" si="1"/>
        <v>N/A</v>
      </c>
      <c r="CW21" s="175" t="str">
        <f t="shared" si="2"/>
        <v>N/A</v>
      </c>
      <c r="CX21" s="175" t="str">
        <f t="shared" si="3"/>
        <v>N/A</v>
      </c>
      <c r="CY21" s="175" t="str">
        <f t="shared" si="17"/>
        <v>N/A</v>
      </c>
      <c r="CZ21" s="175" t="str">
        <f t="shared" si="4"/>
        <v>N/A</v>
      </c>
      <c r="DA21" s="175" t="str">
        <f t="shared" si="5"/>
        <v>N/A</v>
      </c>
      <c r="DB21" s="175" t="str">
        <f t="shared" si="6"/>
        <v>N/A</v>
      </c>
      <c r="DC21" s="175" t="str">
        <f t="shared" si="7"/>
        <v>N/A</v>
      </c>
      <c r="DD21" s="175" t="str">
        <f t="shared" si="8"/>
        <v>N/A</v>
      </c>
      <c r="DE21" s="175" t="str">
        <f t="shared" si="9"/>
        <v>N/A</v>
      </c>
      <c r="DF21" s="175" t="str">
        <f t="shared" si="10"/>
        <v>N/A</v>
      </c>
    </row>
    <row r="22" spans="1:110" s="175" customFormat="1" ht="15">
      <c r="A22" s="263"/>
      <c r="F22" s="263"/>
      <c r="I22" s="248"/>
      <c r="J22" s="248"/>
      <c r="K22" s="242"/>
      <c r="O22" s="173"/>
      <c r="T22"/>
      <c r="U22"/>
      <c r="V22"/>
      <c r="W22"/>
      <c r="X22"/>
      <c r="Y22"/>
      <c r="Z22"/>
      <c r="AA22"/>
      <c r="AB22"/>
      <c r="AC22"/>
      <c r="AD22"/>
      <c r="AE22"/>
      <c r="AF22"/>
      <c r="AG22"/>
      <c r="AH22"/>
      <c r="AI22"/>
      <c r="AJ22"/>
      <c r="AK22"/>
      <c r="AL22"/>
      <c r="AM22"/>
      <c r="AN22"/>
      <c r="AO22"/>
      <c r="AP22"/>
      <c r="AQ22"/>
      <c r="AR22"/>
      <c r="AS22"/>
      <c r="AT22"/>
      <c r="AU22"/>
      <c r="AV22"/>
      <c r="AW22"/>
      <c r="AX22" s="196"/>
      <c r="AY22" s="196"/>
      <c r="AZ22" s="196"/>
      <c r="BA22" s="199" t="s">
        <v>386</v>
      </c>
      <c r="BB22" s="200" t="e">
        <f t="shared" si="18"/>
        <v>#N/A</v>
      </c>
      <c r="BC22" s="200" t="e">
        <f t="shared" si="19"/>
        <v>#N/A</v>
      </c>
      <c r="BD22" s="200" t="e">
        <f t="shared" si="20"/>
        <v>#N/A</v>
      </c>
      <c r="BE22" s="200" t="e">
        <f t="shared" si="21"/>
        <v>#N/A</v>
      </c>
      <c r="BF22" s="200" t="e">
        <f t="shared" si="22"/>
        <v>#N/A</v>
      </c>
      <c r="BG22" s="200" t="e">
        <f t="shared" si="23"/>
        <v>#N/A</v>
      </c>
      <c r="BH22" s="200" t="e">
        <f t="shared" si="24"/>
        <v>#N/A</v>
      </c>
      <c r="BI22" s="200" t="e">
        <f t="shared" si="25"/>
        <v>#N/A</v>
      </c>
      <c r="BJ22" s="200" t="e">
        <f t="shared" si="26"/>
        <v>#N/A</v>
      </c>
      <c r="BK22" s="200" t="e">
        <f t="shared" si="11"/>
        <v>#N/A</v>
      </c>
      <c r="BL22" s="200" t="e">
        <f t="shared" si="12"/>
        <v>#N/A</v>
      </c>
      <c r="BM22" s="200" t="e">
        <f t="shared" si="13"/>
        <v>#N/A</v>
      </c>
      <c r="BN22" s="175" t="e">
        <f t="shared" si="27"/>
        <v>#N/A</v>
      </c>
      <c r="BO22" s="196" t="e">
        <f t="shared" si="28"/>
        <v>#N/A</v>
      </c>
      <c r="BP22" s="196" t="e">
        <f t="shared" si="29"/>
        <v>#N/A</v>
      </c>
      <c r="BQ22" s="196" t="e">
        <f t="shared" si="30"/>
        <v>#N/A</v>
      </c>
      <c r="BR22" s="196" t="e">
        <f t="shared" si="31"/>
        <v>#N/A</v>
      </c>
      <c r="BS22" s="196" t="e">
        <f t="shared" si="32"/>
        <v>#N/A</v>
      </c>
      <c r="BT22" s="196" t="e">
        <f t="shared" si="33"/>
        <v>#N/A</v>
      </c>
      <c r="BU22" s="196" t="e">
        <f t="shared" si="34"/>
        <v>#N/A</v>
      </c>
      <c r="BV22" s="196" t="e">
        <f t="shared" si="35"/>
        <v>#N/A</v>
      </c>
      <c r="BW22" s="196" t="e">
        <f t="shared" si="14"/>
        <v>#N/A</v>
      </c>
      <c r="BX22" s="196" t="e">
        <f t="shared" si="15"/>
        <v>#N/A</v>
      </c>
      <c r="BY22" s="196" t="e">
        <f t="shared" si="16"/>
        <v>#N/A</v>
      </c>
      <c r="BZ22" s="196"/>
      <c r="CA22" s="232" t="s">
        <v>177</v>
      </c>
      <c r="CB22" s="229"/>
      <c r="CC22" s="229"/>
      <c r="CD22" s="229"/>
      <c r="CE22" s="238"/>
      <c r="CF22" s="238"/>
      <c r="CG22" s="238"/>
      <c r="CH22" s="229"/>
      <c r="CU22" s="175" t="str">
        <f t="shared" si="0"/>
        <v>N/A</v>
      </c>
      <c r="CV22" s="175" t="str">
        <f t="shared" si="1"/>
        <v>N/A</v>
      </c>
      <c r="CW22" s="175" t="str">
        <f t="shared" si="2"/>
        <v>N/A</v>
      </c>
      <c r="CX22" s="175" t="str">
        <f t="shared" si="3"/>
        <v>N/A</v>
      </c>
      <c r="CY22" s="175" t="str">
        <f t="shared" si="17"/>
        <v>N/A</v>
      </c>
      <c r="CZ22" s="175" t="str">
        <f t="shared" si="4"/>
        <v>N/A</v>
      </c>
      <c r="DA22" s="175" t="str">
        <f t="shared" si="5"/>
        <v>N/A</v>
      </c>
      <c r="DB22" s="175" t="str">
        <f t="shared" si="6"/>
        <v>N/A</v>
      </c>
      <c r="DC22" s="175" t="str">
        <f t="shared" si="7"/>
        <v>N/A</v>
      </c>
      <c r="DD22" s="175" t="str">
        <f t="shared" si="8"/>
        <v>N/A</v>
      </c>
      <c r="DE22" s="175" t="str">
        <f t="shared" si="9"/>
        <v>N/A</v>
      </c>
      <c r="DF22" s="175" t="str">
        <f t="shared" si="10"/>
        <v>N/A</v>
      </c>
    </row>
    <row r="23" spans="1:110" s="175" customFormat="1" ht="15">
      <c r="A23" s="263"/>
      <c r="F23" s="263"/>
      <c r="I23" s="248"/>
      <c r="J23" s="248"/>
      <c r="K23" s="242"/>
      <c r="O23" s="173"/>
      <c r="T23"/>
      <c r="U23"/>
      <c r="V23"/>
      <c r="W23"/>
      <c r="X23"/>
      <c r="Y23"/>
      <c r="Z23"/>
      <c r="AA23"/>
      <c r="AB23"/>
      <c r="AC23"/>
      <c r="AD23"/>
      <c r="AE23"/>
      <c r="AF23"/>
      <c r="AG23"/>
      <c r="AH23"/>
      <c r="AI23"/>
      <c r="AJ23"/>
      <c r="AK23"/>
      <c r="AL23"/>
      <c r="AM23"/>
      <c r="AN23"/>
      <c r="AO23"/>
      <c r="AP23"/>
      <c r="AQ23"/>
      <c r="AR23"/>
      <c r="AS23"/>
      <c r="AT23"/>
      <c r="AU23"/>
      <c r="AV23"/>
      <c r="AW23"/>
      <c r="AX23" s="196"/>
      <c r="AY23" s="196"/>
      <c r="AZ23" s="196"/>
      <c r="BA23" s="199" t="s">
        <v>204</v>
      </c>
      <c r="BB23" s="200" t="e">
        <f t="shared" si="18"/>
        <v>#N/A</v>
      </c>
      <c r="BC23" s="200" t="e">
        <f t="shared" si="19"/>
        <v>#N/A</v>
      </c>
      <c r="BD23" s="200" t="e">
        <f t="shared" si="20"/>
        <v>#N/A</v>
      </c>
      <c r="BE23" s="200" t="e">
        <f t="shared" si="21"/>
        <v>#N/A</v>
      </c>
      <c r="BF23" s="200" t="e">
        <f t="shared" si="22"/>
        <v>#N/A</v>
      </c>
      <c r="BG23" s="200" t="e">
        <f t="shared" si="23"/>
        <v>#N/A</v>
      </c>
      <c r="BH23" s="200" t="e">
        <f t="shared" si="24"/>
        <v>#N/A</v>
      </c>
      <c r="BI23" s="200" t="e">
        <f t="shared" si="25"/>
        <v>#N/A</v>
      </c>
      <c r="BJ23" s="200" t="e">
        <f t="shared" si="26"/>
        <v>#N/A</v>
      </c>
      <c r="BK23" s="200" t="e">
        <f t="shared" si="11"/>
        <v>#N/A</v>
      </c>
      <c r="BL23" s="200" t="e">
        <f t="shared" si="12"/>
        <v>#N/A</v>
      </c>
      <c r="BM23" s="200" t="e">
        <f t="shared" si="13"/>
        <v>#N/A</v>
      </c>
      <c r="BN23" s="175" t="e">
        <f t="shared" si="27"/>
        <v>#N/A</v>
      </c>
      <c r="BO23" s="196" t="e">
        <f t="shared" si="28"/>
        <v>#N/A</v>
      </c>
      <c r="BP23" s="196" t="e">
        <f t="shared" si="29"/>
        <v>#N/A</v>
      </c>
      <c r="BQ23" s="196" t="e">
        <f t="shared" si="30"/>
        <v>#N/A</v>
      </c>
      <c r="BR23" s="196" t="e">
        <f t="shared" si="31"/>
        <v>#N/A</v>
      </c>
      <c r="BS23" s="196" t="e">
        <f t="shared" si="32"/>
        <v>#N/A</v>
      </c>
      <c r="BT23" s="196" t="e">
        <f t="shared" si="33"/>
        <v>#N/A</v>
      </c>
      <c r="BU23" s="196" t="e">
        <f t="shared" si="34"/>
        <v>#N/A</v>
      </c>
      <c r="BV23" s="196" t="e">
        <f t="shared" si="35"/>
        <v>#N/A</v>
      </c>
      <c r="BW23" s="196" t="e">
        <f t="shared" si="14"/>
        <v>#N/A</v>
      </c>
      <c r="BX23" s="196" t="e">
        <f t="shared" si="15"/>
        <v>#N/A</v>
      </c>
      <c r="BY23" s="196" t="e">
        <f t="shared" si="16"/>
        <v>#N/A</v>
      </c>
      <c r="BZ23" s="196"/>
      <c r="CA23" s="232" t="s">
        <v>178</v>
      </c>
      <c r="CB23" s="229"/>
      <c r="CC23" s="229"/>
      <c r="CD23" s="229"/>
      <c r="CE23" s="238"/>
      <c r="CF23" s="238"/>
      <c r="CG23" s="238"/>
      <c r="CH23" s="229"/>
      <c r="CU23" s="175" t="str">
        <f t="shared" si="0"/>
        <v>N/A</v>
      </c>
      <c r="CV23" s="175" t="str">
        <f t="shared" si="1"/>
        <v>N/A</v>
      </c>
      <c r="CW23" s="175" t="str">
        <f t="shared" si="2"/>
        <v>N/A</v>
      </c>
      <c r="CX23" s="175" t="str">
        <f t="shared" si="3"/>
        <v>N/A</v>
      </c>
      <c r="CY23" s="175" t="str">
        <f t="shared" si="17"/>
        <v>N/A</v>
      </c>
      <c r="CZ23" s="175" t="str">
        <f t="shared" si="4"/>
        <v>N/A</v>
      </c>
      <c r="DA23" s="175" t="str">
        <f t="shared" si="5"/>
        <v>N/A</v>
      </c>
      <c r="DB23" s="175" t="str">
        <f t="shared" si="6"/>
        <v>N/A</v>
      </c>
      <c r="DC23" s="175" t="str">
        <f t="shared" si="7"/>
        <v>N/A</v>
      </c>
      <c r="DD23" s="175" t="str">
        <f t="shared" si="8"/>
        <v>N/A</v>
      </c>
      <c r="DE23" s="175" t="str">
        <f t="shared" si="9"/>
        <v>N/A</v>
      </c>
      <c r="DF23" s="175" t="str">
        <f t="shared" si="10"/>
        <v>N/A</v>
      </c>
    </row>
    <row r="24" spans="1:110" s="175" customFormat="1" ht="15">
      <c r="A24" s="263"/>
      <c r="F24" s="263"/>
      <c r="I24" s="248"/>
      <c r="J24" s="248"/>
      <c r="K24" s="242"/>
      <c r="O24" s="173"/>
      <c r="T24"/>
      <c r="U24"/>
      <c r="V24"/>
      <c r="W24"/>
      <c r="X24"/>
      <c r="Y24"/>
      <c r="Z24"/>
      <c r="AA24"/>
      <c r="AB24"/>
      <c r="AC24"/>
      <c r="AD24"/>
      <c r="AE24"/>
      <c r="AF24"/>
      <c r="AG24"/>
      <c r="AH24"/>
      <c r="AI24"/>
      <c r="AJ24"/>
      <c r="AK24"/>
      <c r="AL24"/>
      <c r="AM24"/>
      <c r="AN24"/>
      <c r="AO24"/>
      <c r="AP24"/>
      <c r="AQ24"/>
      <c r="AR24"/>
      <c r="AS24"/>
      <c r="AT24"/>
      <c r="AU24"/>
      <c r="AV24"/>
      <c r="AW24"/>
      <c r="AX24" s="196"/>
      <c r="AY24" s="196"/>
      <c r="AZ24" s="196"/>
      <c r="BA24" s="199" t="s">
        <v>207</v>
      </c>
      <c r="BB24" s="200" t="e">
        <f t="shared" si="18"/>
        <v>#N/A</v>
      </c>
      <c r="BC24" s="200" t="e">
        <f t="shared" si="19"/>
        <v>#N/A</v>
      </c>
      <c r="BD24" s="200" t="e">
        <f t="shared" si="20"/>
        <v>#N/A</v>
      </c>
      <c r="BE24" s="200" t="e">
        <f t="shared" si="21"/>
        <v>#N/A</v>
      </c>
      <c r="BF24" s="200" t="e">
        <f t="shared" si="22"/>
        <v>#N/A</v>
      </c>
      <c r="BG24" s="200" t="e">
        <f t="shared" si="23"/>
        <v>#N/A</v>
      </c>
      <c r="BH24" s="200" t="e">
        <f t="shared" si="24"/>
        <v>#N/A</v>
      </c>
      <c r="BI24" s="200" t="e">
        <f t="shared" si="25"/>
        <v>#N/A</v>
      </c>
      <c r="BJ24" s="200" t="e">
        <f t="shared" si="26"/>
        <v>#N/A</v>
      </c>
      <c r="BK24" s="200" t="e">
        <f t="shared" si="11"/>
        <v>#N/A</v>
      </c>
      <c r="BL24" s="200" t="e">
        <f t="shared" si="12"/>
        <v>#N/A</v>
      </c>
      <c r="BM24" s="200" t="e">
        <f t="shared" si="13"/>
        <v>#N/A</v>
      </c>
      <c r="BN24" s="175" t="e">
        <f t="shared" si="27"/>
        <v>#N/A</v>
      </c>
      <c r="BO24" s="196" t="e">
        <f t="shared" si="28"/>
        <v>#N/A</v>
      </c>
      <c r="BP24" s="196" t="e">
        <f t="shared" si="29"/>
        <v>#N/A</v>
      </c>
      <c r="BQ24" s="196" t="e">
        <f t="shared" si="30"/>
        <v>#N/A</v>
      </c>
      <c r="BR24" s="196" t="e">
        <f t="shared" si="31"/>
        <v>#N/A</v>
      </c>
      <c r="BS24" s="196" t="e">
        <f t="shared" si="32"/>
        <v>#N/A</v>
      </c>
      <c r="BT24" s="196" t="e">
        <f t="shared" si="33"/>
        <v>#N/A</v>
      </c>
      <c r="BU24" s="196" t="e">
        <f t="shared" si="34"/>
        <v>#N/A</v>
      </c>
      <c r="BV24" s="196" t="e">
        <f t="shared" si="35"/>
        <v>#N/A</v>
      </c>
      <c r="BW24" s="196" t="e">
        <f t="shared" si="14"/>
        <v>#N/A</v>
      </c>
      <c r="BX24" s="196" t="e">
        <f t="shared" si="15"/>
        <v>#N/A</v>
      </c>
      <c r="BY24" s="196" t="e">
        <f t="shared" si="16"/>
        <v>#N/A</v>
      </c>
      <c r="BZ24" s="196"/>
      <c r="CA24" s="232" t="s">
        <v>305</v>
      </c>
      <c r="CB24" s="229"/>
      <c r="CC24" s="229"/>
      <c r="CD24" s="229"/>
      <c r="CE24" s="238"/>
      <c r="CF24" s="238"/>
      <c r="CG24" s="238"/>
      <c r="CH24" s="229"/>
      <c r="CU24" s="175" t="str">
        <f t="shared" si="0"/>
        <v>N/A</v>
      </c>
      <c r="CV24" s="175" t="str">
        <f t="shared" si="1"/>
        <v>N/A</v>
      </c>
      <c r="CW24" s="175" t="str">
        <f t="shared" si="2"/>
        <v>N/A</v>
      </c>
      <c r="CX24" s="175" t="str">
        <f t="shared" si="3"/>
        <v>N/A</v>
      </c>
      <c r="CY24" s="175" t="str">
        <f t="shared" si="17"/>
        <v>N/A</v>
      </c>
      <c r="CZ24" s="175" t="str">
        <f t="shared" si="4"/>
        <v>N/A</v>
      </c>
      <c r="DA24" s="175" t="str">
        <f t="shared" si="5"/>
        <v>N/A</v>
      </c>
      <c r="DB24" s="175" t="str">
        <f t="shared" si="6"/>
        <v>N/A</v>
      </c>
      <c r="DC24" s="175" t="str">
        <f t="shared" si="7"/>
        <v>N/A</v>
      </c>
      <c r="DD24" s="175" t="str">
        <f t="shared" si="8"/>
        <v>N/A</v>
      </c>
      <c r="DE24" s="175" t="str">
        <f t="shared" si="9"/>
        <v>N/A</v>
      </c>
      <c r="DF24" s="175" t="str">
        <f t="shared" si="10"/>
        <v>N/A</v>
      </c>
    </row>
    <row r="25" spans="1:110" s="175" customFormat="1" ht="15">
      <c r="A25" s="263"/>
      <c r="F25" s="263"/>
      <c r="I25" s="248"/>
      <c r="J25" s="248"/>
      <c r="K25" s="242"/>
      <c r="O25" s="173"/>
      <c r="T25"/>
      <c r="U25"/>
      <c r="V25"/>
      <c r="W25"/>
      <c r="X25"/>
      <c r="Y25"/>
      <c r="Z25"/>
      <c r="AA25"/>
      <c r="AB25"/>
      <c r="AC25"/>
      <c r="AD25"/>
      <c r="AE25"/>
      <c r="AF25"/>
      <c r="AG25"/>
      <c r="AH25"/>
      <c r="AI25"/>
      <c r="AJ25"/>
      <c r="AK25"/>
      <c r="AL25"/>
      <c r="AM25"/>
      <c r="AN25"/>
      <c r="AO25"/>
      <c r="AP25"/>
      <c r="AQ25"/>
      <c r="AR25"/>
      <c r="AS25"/>
      <c r="AT25"/>
      <c r="AU25"/>
      <c r="AV25"/>
      <c r="AW25"/>
      <c r="AX25" s="196"/>
      <c r="AY25" s="196"/>
      <c r="AZ25" s="196"/>
      <c r="BA25" s="199" t="s">
        <v>209</v>
      </c>
      <c r="BB25" s="200" t="e">
        <f t="shared" si="18"/>
        <v>#N/A</v>
      </c>
      <c r="BC25" s="200" t="e">
        <f t="shared" si="19"/>
        <v>#N/A</v>
      </c>
      <c r="BD25" s="200" t="e">
        <f t="shared" si="20"/>
        <v>#N/A</v>
      </c>
      <c r="BE25" s="200" t="e">
        <f t="shared" si="21"/>
        <v>#N/A</v>
      </c>
      <c r="BF25" s="200" t="e">
        <f t="shared" si="22"/>
        <v>#N/A</v>
      </c>
      <c r="BG25" s="200" t="e">
        <f t="shared" si="23"/>
        <v>#N/A</v>
      </c>
      <c r="BH25" s="200" t="e">
        <f t="shared" si="24"/>
        <v>#N/A</v>
      </c>
      <c r="BI25" s="200" t="e">
        <f t="shared" si="25"/>
        <v>#N/A</v>
      </c>
      <c r="BJ25" s="200" t="e">
        <f t="shared" si="26"/>
        <v>#N/A</v>
      </c>
      <c r="BK25" s="200" t="e">
        <f t="shared" si="11"/>
        <v>#N/A</v>
      </c>
      <c r="BL25" s="200" t="e">
        <f t="shared" si="12"/>
        <v>#N/A</v>
      </c>
      <c r="BM25" s="200" t="e">
        <f t="shared" si="13"/>
        <v>#N/A</v>
      </c>
      <c r="BN25" s="175" t="e">
        <f t="shared" si="27"/>
        <v>#N/A</v>
      </c>
      <c r="BO25" s="196" t="e">
        <f t="shared" si="28"/>
        <v>#N/A</v>
      </c>
      <c r="BP25" s="196" t="e">
        <f t="shared" si="29"/>
        <v>#N/A</v>
      </c>
      <c r="BQ25" s="196" t="e">
        <f t="shared" si="30"/>
        <v>#N/A</v>
      </c>
      <c r="BR25" s="196" t="e">
        <f t="shared" si="31"/>
        <v>#N/A</v>
      </c>
      <c r="BS25" s="196" t="e">
        <f t="shared" si="32"/>
        <v>#N/A</v>
      </c>
      <c r="BT25" s="196" t="e">
        <f t="shared" si="33"/>
        <v>#N/A</v>
      </c>
      <c r="BU25" s="196" t="e">
        <f t="shared" si="34"/>
        <v>#N/A</v>
      </c>
      <c r="BV25" s="196" t="e">
        <f t="shared" si="35"/>
        <v>#N/A</v>
      </c>
      <c r="BW25" s="196" t="e">
        <f t="shared" si="14"/>
        <v>#N/A</v>
      </c>
      <c r="BX25" s="196" t="e">
        <f t="shared" si="15"/>
        <v>#N/A</v>
      </c>
      <c r="BY25" s="196" t="e">
        <f t="shared" si="16"/>
        <v>#N/A</v>
      </c>
      <c r="BZ25" s="196"/>
      <c r="CA25" s="232" t="s">
        <v>304</v>
      </c>
      <c r="CB25" s="229"/>
      <c r="CC25" s="229"/>
      <c r="CD25" s="229"/>
      <c r="CE25" s="238"/>
      <c r="CF25" s="238"/>
      <c r="CG25" s="238"/>
      <c r="CH25" s="229"/>
      <c r="CU25" s="175" t="str">
        <f t="shared" si="0"/>
        <v>N/A</v>
      </c>
      <c r="CV25" s="175" t="str">
        <f t="shared" si="1"/>
        <v>N/A</v>
      </c>
      <c r="CW25" s="175" t="str">
        <f t="shared" si="2"/>
        <v>N/A</v>
      </c>
      <c r="CX25" s="175" t="str">
        <f t="shared" si="3"/>
        <v>N/A</v>
      </c>
      <c r="CY25" s="175" t="str">
        <f t="shared" si="17"/>
        <v>N/A</v>
      </c>
      <c r="CZ25" s="175" t="str">
        <f t="shared" si="4"/>
        <v>N/A</v>
      </c>
      <c r="DA25" s="175" t="str">
        <f t="shared" si="5"/>
        <v>N/A</v>
      </c>
      <c r="DB25" s="175" t="str">
        <f t="shared" si="6"/>
        <v>N/A</v>
      </c>
      <c r="DC25" s="175" t="str">
        <f t="shared" si="7"/>
        <v>N/A</v>
      </c>
      <c r="DD25" s="175" t="str">
        <f t="shared" si="8"/>
        <v>N/A</v>
      </c>
      <c r="DE25" s="175" t="str">
        <f t="shared" si="9"/>
        <v>N/A</v>
      </c>
      <c r="DF25" s="175" t="str">
        <f t="shared" si="10"/>
        <v>N/A</v>
      </c>
    </row>
    <row r="26" spans="1:110" s="175" customFormat="1" ht="15">
      <c r="A26" s="263"/>
      <c r="F26" s="263"/>
      <c r="I26" s="248"/>
      <c r="J26" s="248"/>
      <c r="K26" s="242"/>
      <c r="O26" s="173"/>
      <c r="T26"/>
      <c r="U26"/>
      <c r="V26"/>
      <c r="W26"/>
      <c r="X26"/>
      <c r="Y26"/>
      <c r="Z26"/>
      <c r="AA26"/>
      <c r="AB26"/>
      <c r="AC26"/>
      <c r="AD26"/>
      <c r="AE26"/>
      <c r="AF26"/>
      <c r="AG26"/>
      <c r="AH26"/>
      <c r="AI26"/>
      <c r="AJ26"/>
      <c r="AK26"/>
      <c r="AL26"/>
      <c r="AM26"/>
      <c r="AN26"/>
      <c r="AO26"/>
      <c r="AP26"/>
      <c r="AQ26"/>
      <c r="AR26"/>
      <c r="AS26"/>
      <c r="AT26"/>
      <c r="AU26"/>
      <c r="AV26"/>
      <c r="AW26"/>
      <c r="AX26" s="196"/>
      <c r="AY26" s="196"/>
      <c r="AZ26" s="196"/>
      <c r="BA26" s="199" t="s">
        <v>212</v>
      </c>
      <c r="BB26" s="200" t="e">
        <f t="shared" si="18"/>
        <v>#N/A</v>
      </c>
      <c r="BC26" s="200" t="e">
        <f t="shared" si="19"/>
        <v>#N/A</v>
      </c>
      <c r="BD26" s="200" t="e">
        <f t="shared" si="20"/>
        <v>#N/A</v>
      </c>
      <c r="BE26" s="200" t="e">
        <f t="shared" si="21"/>
        <v>#N/A</v>
      </c>
      <c r="BF26" s="200" t="e">
        <f t="shared" si="22"/>
        <v>#N/A</v>
      </c>
      <c r="BG26" s="200" t="e">
        <f t="shared" si="23"/>
        <v>#N/A</v>
      </c>
      <c r="BH26" s="200" t="e">
        <f t="shared" si="24"/>
        <v>#N/A</v>
      </c>
      <c r="BI26" s="200" t="e">
        <f t="shared" si="25"/>
        <v>#N/A</v>
      </c>
      <c r="BJ26" s="200" t="e">
        <f t="shared" si="26"/>
        <v>#N/A</v>
      </c>
      <c r="BK26" s="200" t="e">
        <f t="shared" si="11"/>
        <v>#N/A</v>
      </c>
      <c r="BL26" s="200" t="e">
        <f t="shared" si="12"/>
        <v>#N/A</v>
      </c>
      <c r="BM26" s="200" t="e">
        <f t="shared" si="13"/>
        <v>#N/A</v>
      </c>
      <c r="BN26" s="175" t="e">
        <f t="shared" si="27"/>
        <v>#N/A</v>
      </c>
      <c r="BO26" s="196" t="e">
        <f t="shared" si="28"/>
        <v>#N/A</v>
      </c>
      <c r="BP26" s="196" t="e">
        <f t="shared" si="29"/>
        <v>#N/A</v>
      </c>
      <c r="BQ26" s="196" t="e">
        <f t="shared" si="30"/>
        <v>#N/A</v>
      </c>
      <c r="BR26" s="196" t="e">
        <f t="shared" si="31"/>
        <v>#N/A</v>
      </c>
      <c r="BS26" s="196" t="e">
        <f t="shared" si="32"/>
        <v>#N/A</v>
      </c>
      <c r="BT26" s="196" t="e">
        <f t="shared" si="33"/>
        <v>#N/A</v>
      </c>
      <c r="BU26" s="196" t="e">
        <f t="shared" si="34"/>
        <v>#N/A</v>
      </c>
      <c r="BV26" s="196" t="e">
        <f t="shared" si="35"/>
        <v>#N/A</v>
      </c>
      <c r="BW26" s="196" t="e">
        <f t="shared" si="14"/>
        <v>#N/A</v>
      </c>
      <c r="BX26" s="196" t="e">
        <f t="shared" si="15"/>
        <v>#N/A</v>
      </c>
      <c r="BY26" s="196" t="e">
        <f t="shared" si="16"/>
        <v>#N/A</v>
      </c>
      <c r="BZ26" s="196"/>
      <c r="CA26" s="232" t="s">
        <v>316</v>
      </c>
      <c r="CB26" s="229"/>
      <c r="CC26" s="229"/>
      <c r="CD26" s="229"/>
      <c r="CE26" s="238"/>
      <c r="CF26" s="238"/>
      <c r="CG26" s="238"/>
      <c r="CH26" s="229"/>
      <c r="CU26" s="175" t="str">
        <f t="shared" si="0"/>
        <v>N/A</v>
      </c>
      <c r="CV26" s="175" t="str">
        <f t="shared" si="1"/>
        <v>N/A</v>
      </c>
      <c r="CW26" s="175" t="str">
        <f t="shared" si="2"/>
        <v>N/A</v>
      </c>
      <c r="CX26" s="175" t="str">
        <f t="shared" si="3"/>
        <v>N/A</v>
      </c>
      <c r="CY26" s="175" t="str">
        <f t="shared" si="17"/>
        <v>N/A</v>
      </c>
      <c r="CZ26" s="175" t="str">
        <f t="shared" si="4"/>
        <v>N/A</v>
      </c>
      <c r="DA26" s="175" t="str">
        <f t="shared" si="5"/>
        <v>N/A</v>
      </c>
      <c r="DB26" s="175" t="str">
        <f t="shared" si="6"/>
        <v>N/A</v>
      </c>
      <c r="DC26" s="175" t="str">
        <f t="shared" si="7"/>
        <v>N/A</v>
      </c>
      <c r="DD26" s="175" t="str">
        <f t="shared" si="8"/>
        <v>N/A</v>
      </c>
      <c r="DE26" s="175" t="str">
        <f t="shared" si="9"/>
        <v>N/A</v>
      </c>
      <c r="DF26" s="175" t="str">
        <f t="shared" si="10"/>
        <v>N/A</v>
      </c>
    </row>
    <row r="27" spans="1:110" s="175" customFormat="1" ht="15">
      <c r="A27" s="263"/>
      <c r="F27" s="263"/>
      <c r="I27" s="248"/>
      <c r="J27" s="248"/>
      <c r="K27" s="242"/>
      <c r="O27" s="173"/>
      <c r="T27"/>
      <c r="U27"/>
      <c r="V27"/>
      <c r="W27"/>
      <c r="X27"/>
      <c r="Y27"/>
      <c r="Z27"/>
      <c r="AA27"/>
      <c r="AB27"/>
      <c r="AC27"/>
      <c r="AD27"/>
      <c r="AE27"/>
      <c r="AF27"/>
      <c r="AG27"/>
      <c r="AH27"/>
      <c r="AI27"/>
      <c r="AJ27"/>
      <c r="AK27"/>
      <c r="AL27"/>
      <c r="AM27"/>
      <c r="AN27"/>
      <c r="AO27"/>
      <c r="AP27"/>
      <c r="AQ27"/>
      <c r="AR27"/>
      <c r="AS27"/>
      <c r="AT27"/>
      <c r="AU27"/>
      <c r="AV27"/>
      <c r="AW27"/>
      <c r="AX27" s="196"/>
      <c r="AY27" s="196"/>
      <c r="AZ27" s="196"/>
      <c r="BA27" s="199" t="s">
        <v>213</v>
      </c>
      <c r="BB27" s="200" t="e">
        <f t="shared" si="18"/>
        <v>#N/A</v>
      </c>
      <c r="BC27" s="200" t="e">
        <f t="shared" si="19"/>
        <v>#N/A</v>
      </c>
      <c r="BD27" s="200" t="e">
        <f t="shared" si="20"/>
        <v>#N/A</v>
      </c>
      <c r="BE27" s="200" t="e">
        <f t="shared" si="21"/>
        <v>#N/A</v>
      </c>
      <c r="BF27" s="200" t="e">
        <f t="shared" si="22"/>
        <v>#N/A</v>
      </c>
      <c r="BG27" s="200" t="e">
        <f t="shared" si="23"/>
        <v>#N/A</v>
      </c>
      <c r="BH27" s="200" t="e">
        <f t="shared" si="24"/>
        <v>#N/A</v>
      </c>
      <c r="BI27" s="200" t="e">
        <f t="shared" si="25"/>
        <v>#N/A</v>
      </c>
      <c r="BJ27" s="200" t="e">
        <f t="shared" si="26"/>
        <v>#N/A</v>
      </c>
      <c r="BK27" s="200" t="e">
        <f t="shared" si="11"/>
        <v>#N/A</v>
      </c>
      <c r="BL27" s="200" t="e">
        <f t="shared" si="12"/>
        <v>#N/A</v>
      </c>
      <c r="BM27" s="200" t="e">
        <f t="shared" si="13"/>
        <v>#N/A</v>
      </c>
      <c r="BN27" s="175" t="e">
        <f t="shared" si="27"/>
        <v>#N/A</v>
      </c>
      <c r="BO27" s="196" t="e">
        <f t="shared" si="28"/>
        <v>#N/A</v>
      </c>
      <c r="BP27" s="196" t="e">
        <f t="shared" si="29"/>
        <v>#N/A</v>
      </c>
      <c r="BQ27" s="196" t="e">
        <f t="shared" si="30"/>
        <v>#N/A</v>
      </c>
      <c r="BR27" s="196" t="e">
        <f t="shared" si="31"/>
        <v>#N/A</v>
      </c>
      <c r="BS27" s="196" t="e">
        <f t="shared" si="32"/>
        <v>#N/A</v>
      </c>
      <c r="BT27" s="196" t="e">
        <f t="shared" si="33"/>
        <v>#N/A</v>
      </c>
      <c r="BU27" s="196" t="e">
        <f t="shared" si="34"/>
        <v>#N/A</v>
      </c>
      <c r="BV27" s="196" t="e">
        <f t="shared" si="35"/>
        <v>#N/A</v>
      </c>
      <c r="BW27" s="196" t="e">
        <f t="shared" si="14"/>
        <v>#N/A</v>
      </c>
      <c r="BX27" s="196" t="e">
        <f t="shared" si="15"/>
        <v>#N/A</v>
      </c>
      <c r="BY27" s="196" t="e">
        <f t="shared" si="16"/>
        <v>#N/A</v>
      </c>
      <c r="BZ27" s="196"/>
      <c r="CA27" s="232" t="s">
        <v>317</v>
      </c>
      <c r="CB27" s="229"/>
      <c r="CC27" s="229"/>
      <c r="CD27" s="229"/>
      <c r="CE27" s="238"/>
      <c r="CF27" s="238"/>
      <c r="CG27" s="238"/>
      <c r="CH27" s="229"/>
      <c r="CU27" s="175" t="str">
        <f t="shared" si="0"/>
        <v>N/A</v>
      </c>
      <c r="CV27" s="175" t="str">
        <f t="shared" si="1"/>
        <v>N/A</v>
      </c>
      <c r="CW27" s="175" t="str">
        <f t="shared" si="2"/>
        <v>N/A</v>
      </c>
      <c r="CX27" s="175" t="str">
        <f t="shared" si="3"/>
        <v>N/A</v>
      </c>
      <c r="CY27" s="175" t="str">
        <f t="shared" si="17"/>
        <v>N/A</v>
      </c>
      <c r="CZ27" s="175" t="str">
        <f t="shared" si="4"/>
        <v>N/A</v>
      </c>
      <c r="DA27" s="175" t="str">
        <f t="shared" si="5"/>
        <v>N/A</v>
      </c>
      <c r="DB27" s="175" t="str">
        <f t="shared" si="6"/>
        <v>N/A</v>
      </c>
      <c r="DC27" s="175" t="str">
        <f t="shared" si="7"/>
        <v>N/A</v>
      </c>
      <c r="DD27" s="175" t="str">
        <f t="shared" si="8"/>
        <v>N/A</v>
      </c>
      <c r="DE27" s="175" t="str">
        <f t="shared" si="9"/>
        <v>N/A</v>
      </c>
      <c r="DF27" s="175" t="str">
        <f t="shared" si="10"/>
        <v>N/A</v>
      </c>
    </row>
    <row r="28" spans="1:110" s="175" customFormat="1" ht="15">
      <c r="A28" s="263"/>
      <c r="F28" s="263"/>
      <c r="H28" s="243"/>
      <c r="I28" s="248"/>
      <c r="J28" s="248"/>
      <c r="K28" s="242"/>
      <c r="O28" s="173"/>
      <c r="T28"/>
      <c r="U28"/>
      <c r="V28"/>
      <c r="W28"/>
      <c r="X28"/>
      <c r="Y28"/>
      <c r="Z28"/>
      <c r="AA28"/>
      <c r="AB28"/>
      <c r="AC28"/>
      <c r="AD28"/>
      <c r="AE28"/>
      <c r="AF28"/>
      <c r="AG28"/>
      <c r="AH28"/>
      <c r="AI28"/>
      <c r="AJ28"/>
      <c r="AK28"/>
      <c r="AL28"/>
      <c r="AM28"/>
      <c r="AN28"/>
      <c r="AO28"/>
      <c r="AP28"/>
      <c r="AQ28"/>
      <c r="AR28"/>
      <c r="AS28"/>
      <c r="AT28"/>
      <c r="AU28"/>
      <c r="AV28"/>
      <c r="AW28"/>
      <c r="AX28" s="196"/>
      <c r="AY28" s="196"/>
      <c r="AZ28" s="196"/>
      <c r="BA28" s="199" t="s">
        <v>179</v>
      </c>
      <c r="BB28" s="200" t="e">
        <f t="shared" si="18"/>
        <v>#N/A</v>
      </c>
      <c r="BC28" s="200" t="e">
        <f t="shared" si="19"/>
        <v>#N/A</v>
      </c>
      <c r="BD28" s="200" t="e">
        <f t="shared" si="20"/>
        <v>#N/A</v>
      </c>
      <c r="BE28" s="200" t="e">
        <f t="shared" si="21"/>
        <v>#N/A</v>
      </c>
      <c r="BF28" s="200" t="e">
        <f t="shared" si="22"/>
        <v>#N/A</v>
      </c>
      <c r="BG28" s="200" t="e">
        <f t="shared" si="23"/>
        <v>#N/A</v>
      </c>
      <c r="BH28" s="200" t="e">
        <f t="shared" si="24"/>
        <v>#N/A</v>
      </c>
      <c r="BI28" s="200" t="e">
        <f t="shared" si="25"/>
        <v>#N/A</v>
      </c>
      <c r="BJ28" s="200" t="e">
        <f t="shared" si="26"/>
        <v>#N/A</v>
      </c>
      <c r="BK28" s="200" t="e">
        <f t="shared" si="11"/>
        <v>#N/A</v>
      </c>
      <c r="BL28" s="200" t="e">
        <f t="shared" si="12"/>
        <v>#N/A</v>
      </c>
      <c r="BM28" s="200" t="e">
        <f t="shared" si="13"/>
        <v>#N/A</v>
      </c>
      <c r="BN28" s="175" t="e">
        <f t="shared" si="27"/>
        <v>#N/A</v>
      </c>
      <c r="BO28" s="196" t="e">
        <f t="shared" si="28"/>
        <v>#N/A</v>
      </c>
      <c r="BP28" s="196" t="e">
        <f t="shared" si="29"/>
        <v>#N/A</v>
      </c>
      <c r="BQ28" s="196" t="e">
        <f t="shared" si="30"/>
        <v>#N/A</v>
      </c>
      <c r="BR28" s="196" t="e">
        <f t="shared" si="31"/>
        <v>#N/A</v>
      </c>
      <c r="BS28" s="196" t="e">
        <f t="shared" si="32"/>
        <v>#N/A</v>
      </c>
      <c r="BT28" s="196" t="e">
        <f t="shared" si="33"/>
        <v>#N/A</v>
      </c>
      <c r="BU28" s="196" t="e">
        <f t="shared" si="34"/>
        <v>#N/A</v>
      </c>
      <c r="BV28" s="196" t="e">
        <f t="shared" si="35"/>
        <v>#N/A</v>
      </c>
      <c r="BW28" s="196" t="e">
        <f t="shared" si="14"/>
        <v>#N/A</v>
      </c>
      <c r="BX28" s="196" t="e">
        <f t="shared" si="15"/>
        <v>#N/A</v>
      </c>
      <c r="BY28" s="196" t="e">
        <f t="shared" si="16"/>
        <v>#N/A</v>
      </c>
      <c r="BZ28" s="196"/>
      <c r="CA28" s="232" t="s">
        <v>311</v>
      </c>
      <c r="CB28" s="229"/>
      <c r="CC28" s="229"/>
      <c r="CD28" s="229"/>
      <c r="CE28" s="238"/>
      <c r="CF28" s="238"/>
      <c r="CG28" s="238"/>
      <c r="CH28" s="229"/>
      <c r="CU28" s="175" t="str">
        <f t="shared" si="0"/>
        <v>N/A</v>
      </c>
      <c r="CV28" s="175" t="str">
        <f t="shared" si="1"/>
        <v>N/A</v>
      </c>
      <c r="CW28" s="175" t="str">
        <f t="shared" si="2"/>
        <v>N/A</v>
      </c>
      <c r="CX28" s="175" t="str">
        <f t="shared" si="3"/>
        <v>N/A</v>
      </c>
      <c r="CY28" s="175" t="str">
        <f t="shared" si="17"/>
        <v>N/A</v>
      </c>
      <c r="CZ28" s="175" t="str">
        <f t="shared" si="4"/>
        <v>N/A</v>
      </c>
      <c r="DA28" s="175" t="str">
        <f t="shared" si="5"/>
        <v>N/A</v>
      </c>
      <c r="DB28" s="175" t="str">
        <f t="shared" si="6"/>
        <v>N/A</v>
      </c>
      <c r="DC28" s="175" t="str">
        <f t="shared" si="7"/>
        <v>N/A</v>
      </c>
      <c r="DD28" s="175" t="str">
        <f t="shared" si="8"/>
        <v>N/A</v>
      </c>
      <c r="DE28" s="175" t="str">
        <f t="shared" si="9"/>
        <v>N/A</v>
      </c>
      <c r="DF28" s="175" t="str">
        <f t="shared" si="10"/>
        <v>N/A</v>
      </c>
    </row>
    <row r="29" spans="1:110" s="175" customFormat="1" ht="15">
      <c r="A29" s="263"/>
      <c r="F29" s="263"/>
      <c r="I29" s="248"/>
      <c r="J29" s="248"/>
      <c r="K29" s="242"/>
      <c r="O29" s="173"/>
      <c r="T29"/>
      <c r="U29"/>
      <c r="V29"/>
      <c r="W29"/>
      <c r="X29"/>
      <c r="Y29"/>
      <c r="Z29"/>
      <c r="AA29"/>
      <c r="AB29"/>
      <c r="AC29"/>
      <c r="AD29"/>
      <c r="AE29"/>
      <c r="AF29"/>
      <c r="AG29"/>
      <c r="AH29"/>
      <c r="AI29"/>
      <c r="AJ29"/>
      <c r="AK29"/>
      <c r="AL29"/>
      <c r="AM29"/>
      <c r="AN29"/>
      <c r="AO29"/>
      <c r="AP29"/>
      <c r="AQ29"/>
      <c r="AR29"/>
      <c r="AS29"/>
      <c r="AT29"/>
      <c r="AU29"/>
      <c r="AV29"/>
      <c r="AW29"/>
      <c r="AX29" s="196"/>
      <c r="AY29" s="196"/>
      <c r="AZ29" s="196"/>
      <c r="BA29" s="199" t="s">
        <v>215</v>
      </c>
      <c r="BB29" s="200" t="e">
        <f t="shared" si="18"/>
        <v>#N/A</v>
      </c>
      <c r="BC29" s="200" t="e">
        <f t="shared" si="19"/>
        <v>#N/A</v>
      </c>
      <c r="BD29" s="200" t="e">
        <f t="shared" si="20"/>
        <v>#N/A</v>
      </c>
      <c r="BE29" s="200" t="e">
        <f t="shared" si="21"/>
        <v>#N/A</v>
      </c>
      <c r="BF29" s="200" t="e">
        <f t="shared" si="22"/>
        <v>#N/A</v>
      </c>
      <c r="BG29" s="200" t="e">
        <f t="shared" si="23"/>
        <v>#N/A</v>
      </c>
      <c r="BH29" s="200" t="e">
        <f t="shared" si="24"/>
        <v>#N/A</v>
      </c>
      <c r="BI29" s="200" t="e">
        <f t="shared" si="25"/>
        <v>#N/A</v>
      </c>
      <c r="BJ29" s="200" t="e">
        <f t="shared" si="26"/>
        <v>#N/A</v>
      </c>
      <c r="BK29" s="200" t="e">
        <f t="shared" si="11"/>
        <v>#N/A</v>
      </c>
      <c r="BL29" s="200" t="e">
        <f t="shared" si="12"/>
        <v>#N/A</v>
      </c>
      <c r="BM29" s="200" t="e">
        <f t="shared" si="13"/>
        <v>#N/A</v>
      </c>
      <c r="BN29" s="175" t="e">
        <f t="shared" si="27"/>
        <v>#N/A</v>
      </c>
      <c r="BO29" s="196" t="e">
        <f t="shared" si="28"/>
        <v>#N/A</v>
      </c>
      <c r="BP29" s="196" t="e">
        <f t="shared" si="29"/>
        <v>#N/A</v>
      </c>
      <c r="BQ29" s="196" t="e">
        <f t="shared" si="30"/>
        <v>#N/A</v>
      </c>
      <c r="BR29" s="196" t="e">
        <f t="shared" si="31"/>
        <v>#N/A</v>
      </c>
      <c r="BS29" s="196" t="e">
        <f t="shared" si="32"/>
        <v>#N/A</v>
      </c>
      <c r="BT29" s="196" t="e">
        <f t="shared" si="33"/>
        <v>#N/A</v>
      </c>
      <c r="BU29" s="196" t="e">
        <f t="shared" si="34"/>
        <v>#N/A</v>
      </c>
      <c r="BV29" s="196" t="e">
        <f t="shared" si="35"/>
        <v>#N/A</v>
      </c>
      <c r="BW29" s="196" t="e">
        <f t="shared" si="14"/>
        <v>#N/A</v>
      </c>
      <c r="BX29" s="196" t="e">
        <f t="shared" si="15"/>
        <v>#N/A</v>
      </c>
      <c r="BY29" s="196" t="e">
        <f t="shared" si="16"/>
        <v>#N/A</v>
      </c>
      <c r="BZ29" s="196"/>
      <c r="CA29" s="232" t="s">
        <v>312</v>
      </c>
      <c r="CB29" s="229"/>
      <c r="CC29" s="229"/>
      <c r="CD29" s="229"/>
      <c r="CE29" s="238"/>
      <c r="CF29" s="238"/>
      <c r="CG29" s="238"/>
      <c r="CH29" s="229"/>
      <c r="CU29" s="175" t="str">
        <f t="shared" si="0"/>
        <v>N/A</v>
      </c>
      <c r="CV29" s="175" t="str">
        <f t="shared" si="1"/>
        <v>N/A</v>
      </c>
      <c r="CW29" s="175" t="str">
        <f t="shared" si="2"/>
        <v>N/A</v>
      </c>
      <c r="CX29" s="175" t="str">
        <f t="shared" si="3"/>
        <v>N/A</v>
      </c>
      <c r="CY29" s="175" t="str">
        <f t="shared" si="17"/>
        <v>N/A</v>
      </c>
      <c r="CZ29" s="175" t="str">
        <f t="shared" si="4"/>
        <v>N/A</v>
      </c>
      <c r="DA29" s="175" t="str">
        <f t="shared" si="5"/>
        <v>N/A</v>
      </c>
      <c r="DB29" s="175" t="str">
        <f t="shared" si="6"/>
        <v>N/A</v>
      </c>
      <c r="DC29" s="175" t="str">
        <f t="shared" si="7"/>
        <v>N/A</v>
      </c>
      <c r="DD29" s="175" t="str">
        <f t="shared" si="8"/>
        <v>N/A</v>
      </c>
      <c r="DE29" s="175" t="str">
        <f t="shared" si="9"/>
        <v>N/A</v>
      </c>
      <c r="DF29" s="175" t="str">
        <f t="shared" si="10"/>
        <v>N/A</v>
      </c>
    </row>
    <row r="30" spans="1:110" s="175" customFormat="1" ht="15">
      <c r="A30" s="263"/>
      <c r="F30" s="263"/>
      <c r="I30" s="248"/>
      <c r="J30" s="248"/>
      <c r="K30" s="242"/>
      <c r="O30" s="173"/>
      <c r="T30"/>
      <c r="U30"/>
      <c r="V30"/>
      <c r="W30"/>
      <c r="X30"/>
      <c r="Y30"/>
      <c r="Z30"/>
      <c r="AA30"/>
      <c r="AB30"/>
      <c r="AC30"/>
      <c r="AD30"/>
      <c r="AE30"/>
      <c r="AF30"/>
      <c r="AG30"/>
      <c r="AH30"/>
      <c r="AI30"/>
      <c r="AJ30"/>
      <c r="AK30"/>
      <c r="AL30"/>
      <c r="AM30"/>
      <c r="AN30"/>
      <c r="AO30"/>
      <c r="AP30"/>
      <c r="AQ30"/>
      <c r="AR30"/>
      <c r="AS30"/>
      <c r="AT30"/>
      <c r="AU30"/>
      <c r="AV30"/>
      <c r="AW30"/>
      <c r="AX30" s="196"/>
      <c r="AY30" s="196"/>
      <c r="AZ30" s="196"/>
      <c r="BA30" s="199" t="s">
        <v>217</v>
      </c>
      <c r="BB30" s="200" t="e">
        <f t="shared" si="18"/>
        <v>#N/A</v>
      </c>
      <c r="BC30" s="200" t="e">
        <f t="shared" si="19"/>
        <v>#N/A</v>
      </c>
      <c r="BD30" s="200" t="e">
        <f t="shared" si="20"/>
        <v>#N/A</v>
      </c>
      <c r="BE30" s="200" t="e">
        <f t="shared" si="21"/>
        <v>#N/A</v>
      </c>
      <c r="BF30" s="200" t="e">
        <f t="shared" si="22"/>
        <v>#N/A</v>
      </c>
      <c r="BG30" s="200" t="e">
        <f t="shared" si="23"/>
        <v>#N/A</v>
      </c>
      <c r="BH30" s="200" t="e">
        <f t="shared" si="24"/>
        <v>#N/A</v>
      </c>
      <c r="BI30" s="200" t="e">
        <f t="shared" si="25"/>
        <v>#N/A</v>
      </c>
      <c r="BJ30" s="200" t="e">
        <f t="shared" si="26"/>
        <v>#N/A</v>
      </c>
      <c r="BK30" s="200" t="e">
        <f t="shared" si="11"/>
        <v>#N/A</v>
      </c>
      <c r="BL30" s="200" t="e">
        <f t="shared" si="12"/>
        <v>#N/A</v>
      </c>
      <c r="BM30" s="200" t="e">
        <f t="shared" si="13"/>
        <v>#N/A</v>
      </c>
      <c r="BN30" s="175" t="e">
        <f t="shared" si="27"/>
        <v>#N/A</v>
      </c>
      <c r="BO30" s="196" t="e">
        <f t="shared" si="28"/>
        <v>#N/A</v>
      </c>
      <c r="BP30" s="196" t="e">
        <f t="shared" si="29"/>
        <v>#N/A</v>
      </c>
      <c r="BQ30" s="196" t="e">
        <f t="shared" si="30"/>
        <v>#N/A</v>
      </c>
      <c r="BR30" s="196" t="e">
        <f t="shared" si="31"/>
        <v>#N/A</v>
      </c>
      <c r="BS30" s="196" t="e">
        <f t="shared" si="32"/>
        <v>#N/A</v>
      </c>
      <c r="BT30" s="196" t="e">
        <f t="shared" si="33"/>
        <v>#N/A</v>
      </c>
      <c r="BU30" s="196" t="e">
        <f t="shared" si="34"/>
        <v>#N/A</v>
      </c>
      <c r="BV30" s="196" t="e">
        <f t="shared" si="35"/>
        <v>#N/A</v>
      </c>
      <c r="BW30" s="196" t="e">
        <f t="shared" si="14"/>
        <v>#N/A</v>
      </c>
      <c r="BX30" s="196" t="e">
        <f t="shared" si="15"/>
        <v>#N/A</v>
      </c>
      <c r="BY30" s="196" t="e">
        <f t="shared" si="16"/>
        <v>#N/A</v>
      </c>
      <c r="BZ30" s="196"/>
      <c r="CA30" s="232" t="s">
        <v>309</v>
      </c>
      <c r="CB30" s="229"/>
      <c r="CC30" s="229"/>
      <c r="CD30" s="229"/>
      <c r="CE30" s="238"/>
      <c r="CF30" s="238"/>
      <c r="CG30" s="238"/>
      <c r="CH30" s="229"/>
      <c r="CU30" s="175" t="str">
        <f t="shared" si="0"/>
        <v>N/A</v>
      </c>
      <c r="CV30" s="175" t="str">
        <f t="shared" si="1"/>
        <v>N/A</v>
      </c>
      <c r="CW30" s="175" t="str">
        <f t="shared" si="2"/>
        <v>N/A</v>
      </c>
      <c r="CX30" s="175" t="str">
        <f t="shared" si="3"/>
        <v>N/A</v>
      </c>
      <c r="CY30" s="175" t="str">
        <f t="shared" si="17"/>
        <v>N/A</v>
      </c>
      <c r="CZ30" s="175" t="str">
        <f t="shared" si="4"/>
        <v>N/A</v>
      </c>
      <c r="DA30" s="175" t="str">
        <f t="shared" si="5"/>
        <v>N/A</v>
      </c>
      <c r="DB30" s="175" t="str">
        <f t="shared" si="6"/>
        <v>N/A</v>
      </c>
      <c r="DC30" s="175" t="str">
        <f t="shared" si="7"/>
        <v>N/A</v>
      </c>
      <c r="DD30" s="175" t="str">
        <f t="shared" si="8"/>
        <v>N/A</v>
      </c>
      <c r="DE30" s="175" t="str">
        <f t="shared" si="9"/>
        <v>N/A</v>
      </c>
      <c r="DF30" s="175" t="str">
        <f t="shared" si="10"/>
        <v>N/A</v>
      </c>
    </row>
    <row r="31" spans="1:110" s="175" customFormat="1" ht="15">
      <c r="A31" s="263"/>
      <c r="F31" s="263"/>
      <c r="I31" s="248"/>
      <c r="J31" s="248"/>
      <c r="K31" s="242"/>
      <c r="O31" s="173"/>
      <c r="T31"/>
      <c r="U31"/>
      <c r="V31"/>
      <c r="W31"/>
      <c r="X31"/>
      <c r="Y31"/>
      <c r="Z31"/>
      <c r="AA31"/>
      <c r="AB31"/>
      <c r="AC31"/>
      <c r="AD31"/>
      <c r="AE31"/>
      <c r="AF31"/>
      <c r="AG31"/>
      <c r="AH31"/>
      <c r="AI31"/>
      <c r="AJ31"/>
      <c r="AK31"/>
      <c r="AL31"/>
      <c r="AM31"/>
      <c r="AN31"/>
      <c r="AO31"/>
      <c r="AP31"/>
      <c r="AQ31"/>
      <c r="AR31"/>
      <c r="AS31"/>
      <c r="AT31"/>
      <c r="AU31"/>
      <c r="AV31"/>
      <c r="AW31"/>
      <c r="AX31" s="196"/>
      <c r="AY31" s="196"/>
      <c r="AZ31" s="196"/>
      <c r="BA31" s="199" t="s">
        <v>219</v>
      </c>
      <c r="BB31" s="200" t="e">
        <f t="shared" si="18"/>
        <v>#N/A</v>
      </c>
      <c r="BC31" s="200" t="e">
        <f t="shared" si="19"/>
        <v>#N/A</v>
      </c>
      <c r="BD31" s="200" t="e">
        <f t="shared" si="20"/>
        <v>#N/A</v>
      </c>
      <c r="BE31" s="200" t="e">
        <f t="shared" si="21"/>
        <v>#N/A</v>
      </c>
      <c r="BF31" s="200" t="e">
        <f t="shared" si="22"/>
        <v>#N/A</v>
      </c>
      <c r="BG31" s="200" t="e">
        <f t="shared" si="23"/>
        <v>#N/A</v>
      </c>
      <c r="BH31" s="200" t="e">
        <f t="shared" si="24"/>
        <v>#N/A</v>
      </c>
      <c r="BI31" s="200" t="e">
        <f t="shared" si="25"/>
        <v>#N/A</v>
      </c>
      <c r="BJ31" s="200" t="e">
        <f t="shared" si="26"/>
        <v>#N/A</v>
      </c>
      <c r="BK31" s="200" t="e">
        <f t="shared" si="11"/>
        <v>#N/A</v>
      </c>
      <c r="BL31" s="200" t="e">
        <f t="shared" si="12"/>
        <v>#N/A</v>
      </c>
      <c r="BM31" s="200" t="e">
        <f t="shared" si="13"/>
        <v>#N/A</v>
      </c>
      <c r="BN31" s="175" t="e">
        <f t="shared" si="27"/>
        <v>#N/A</v>
      </c>
      <c r="BO31" s="196" t="e">
        <f t="shared" si="28"/>
        <v>#N/A</v>
      </c>
      <c r="BP31" s="196" t="e">
        <f t="shared" si="29"/>
        <v>#N/A</v>
      </c>
      <c r="BQ31" s="196" t="e">
        <f t="shared" si="30"/>
        <v>#N/A</v>
      </c>
      <c r="BR31" s="196" t="e">
        <f t="shared" si="31"/>
        <v>#N/A</v>
      </c>
      <c r="BS31" s="196" t="e">
        <f t="shared" si="32"/>
        <v>#N/A</v>
      </c>
      <c r="BT31" s="196" t="e">
        <f t="shared" si="33"/>
        <v>#N/A</v>
      </c>
      <c r="BU31" s="196" t="e">
        <f t="shared" si="34"/>
        <v>#N/A</v>
      </c>
      <c r="BV31" s="196" t="e">
        <f t="shared" si="35"/>
        <v>#N/A</v>
      </c>
      <c r="BW31" s="196" t="e">
        <f t="shared" si="14"/>
        <v>#N/A</v>
      </c>
      <c r="BX31" s="196" t="e">
        <f t="shared" si="15"/>
        <v>#N/A</v>
      </c>
      <c r="BY31" s="196" t="e">
        <f t="shared" si="16"/>
        <v>#N/A</v>
      </c>
      <c r="BZ31" s="196"/>
      <c r="CA31" s="232" t="s">
        <v>179</v>
      </c>
      <c r="CB31" s="229"/>
      <c r="CC31" s="229"/>
      <c r="CD31" s="229"/>
      <c r="CE31" s="238"/>
      <c r="CF31" s="238"/>
      <c r="CG31" s="238"/>
      <c r="CH31" s="229"/>
      <c r="CU31" s="175" t="str">
        <f t="shared" si="0"/>
        <v>N/A</v>
      </c>
      <c r="CV31" s="175" t="str">
        <f t="shared" si="1"/>
        <v>N/A</v>
      </c>
      <c r="CW31" s="175" t="str">
        <f t="shared" si="2"/>
        <v>N/A</v>
      </c>
      <c r="CX31" s="175" t="str">
        <f t="shared" si="3"/>
        <v>N/A</v>
      </c>
      <c r="CY31" s="175" t="str">
        <f t="shared" si="17"/>
        <v>N/A</v>
      </c>
      <c r="CZ31" s="175" t="str">
        <f t="shared" si="4"/>
        <v>N/A</v>
      </c>
      <c r="DA31" s="175" t="str">
        <f t="shared" si="5"/>
        <v>N/A</v>
      </c>
      <c r="DB31" s="175" t="str">
        <f t="shared" si="6"/>
        <v>N/A</v>
      </c>
      <c r="DC31" s="175" t="str">
        <f t="shared" si="7"/>
        <v>N/A</v>
      </c>
      <c r="DD31" s="175" t="str">
        <f t="shared" si="8"/>
        <v>N/A</v>
      </c>
      <c r="DE31" s="175" t="str">
        <f t="shared" si="9"/>
        <v>N/A</v>
      </c>
      <c r="DF31" s="175" t="str">
        <f t="shared" si="10"/>
        <v>N/A</v>
      </c>
    </row>
    <row r="32" spans="1:110" s="175" customFormat="1" ht="15">
      <c r="A32" s="263"/>
      <c r="F32" s="263"/>
      <c r="I32" s="248"/>
      <c r="J32" s="248"/>
      <c r="K32" s="242"/>
      <c r="O32" s="173"/>
      <c r="T32"/>
      <c r="U32"/>
      <c r="V32"/>
      <c r="W32"/>
      <c r="X32"/>
      <c r="Y32"/>
      <c r="Z32"/>
      <c r="AA32"/>
      <c r="AB32"/>
      <c r="AC32"/>
      <c r="AD32"/>
      <c r="AE32"/>
      <c r="AF32"/>
      <c r="AG32"/>
      <c r="AH32"/>
      <c r="AI32"/>
      <c r="AJ32"/>
      <c r="AK32"/>
      <c r="AL32"/>
      <c r="AM32"/>
      <c r="AN32"/>
      <c r="AO32"/>
      <c r="AP32"/>
      <c r="AQ32"/>
      <c r="AR32"/>
      <c r="AS32"/>
      <c r="AT32"/>
      <c r="AU32"/>
      <c r="AV32"/>
      <c r="AW32"/>
      <c r="AX32" s="196"/>
      <c r="AY32" s="196"/>
      <c r="AZ32" s="196"/>
      <c r="BA32" s="199" t="s">
        <v>221</v>
      </c>
      <c r="BB32" s="200" t="e">
        <f t="shared" si="18"/>
        <v>#N/A</v>
      </c>
      <c r="BC32" s="200" t="e">
        <f t="shared" si="19"/>
        <v>#N/A</v>
      </c>
      <c r="BD32" s="200" t="e">
        <f t="shared" si="20"/>
        <v>#N/A</v>
      </c>
      <c r="BE32" s="200" t="e">
        <f t="shared" si="21"/>
        <v>#N/A</v>
      </c>
      <c r="BF32" s="200" t="e">
        <f t="shared" si="22"/>
        <v>#N/A</v>
      </c>
      <c r="BG32" s="200" t="e">
        <f t="shared" si="23"/>
        <v>#N/A</v>
      </c>
      <c r="BH32" s="200" t="e">
        <f t="shared" si="24"/>
        <v>#N/A</v>
      </c>
      <c r="BI32" s="200" t="e">
        <f t="shared" si="25"/>
        <v>#N/A</v>
      </c>
      <c r="BJ32" s="200" t="e">
        <f t="shared" si="26"/>
        <v>#N/A</v>
      </c>
      <c r="BK32" s="200" t="e">
        <f t="shared" si="11"/>
        <v>#N/A</v>
      </c>
      <c r="BL32" s="200" t="e">
        <f t="shared" si="12"/>
        <v>#N/A</v>
      </c>
      <c r="BM32" s="200" t="e">
        <f t="shared" si="13"/>
        <v>#N/A</v>
      </c>
      <c r="BN32" s="175" t="e">
        <f t="shared" si="27"/>
        <v>#N/A</v>
      </c>
      <c r="BO32" s="196" t="e">
        <f t="shared" si="28"/>
        <v>#N/A</v>
      </c>
      <c r="BP32" s="196" t="e">
        <f t="shared" si="29"/>
        <v>#N/A</v>
      </c>
      <c r="BQ32" s="196" t="e">
        <f t="shared" si="30"/>
        <v>#N/A</v>
      </c>
      <c r="BR32" s="196" t="e">
        <f t="shared" si="31"/>
        <v>#N/A</v>
      </c>
      <c r="BS32" s="196" t="e">
        <f t="shared" si="32"/>
        <v>#N/A</v>
      </c>
      <c r="BT32" s="196" t="e">
        <f t="shared" si="33"/>
        <v>#N/A</v>
      </c>
      <c r="BU32" s="196" t="e">
        <f t="shared" si="34"/>
        <v>#N/A</v>
      </c>
      <c r="BV32" s="196" t="e">
        <f t="shared" si="35"/>
        <v>#N/A</v>
      </c>
      <c r="BW32" s="196" t="e">
        <f t="shared" si="14"/>
        <v>#N/A</v>
      </c>
      <c r="BX32" s="196" t="e">
        <f t="shared" si="15"/>
        <v>#N/A</v>
      </c>
      <c r="BY32" s="196" t="e">
        <f t="shared" si="16"/>
        <v>#N/A</v>
      </c>
      <c r="BZ32" s="196"/>
      <c r="CA32" s="232" t="s">
        <v>215</v>
      </c>
      <c r="CB32" s="229"/>
      <c r="CC32" s="229"/>
      <c r="CD32" s="229"/>
      <c r="CE32" s="238"/>
      <c r="CF32" s="238"/>
      <c r="CG32" s="238"/>
      <c r="CH32" s="229"/>
      <c r="CU32" s="175" t="str">
        <f t="shared" si="0"/>
        <v>N/A</v>
      </c>
      <c r="CV32" s="175" t="str">
        <f t="shared" si="1"/>
        <v>N/A</v>
      </c>
      <c r="CW32" s="175" t="str">
        <f t="shared" si="2"/>
        <v>N/A</v>
      </c>
      <c r="CX32" s="175" t="str">
        <f t="shared" si="3"/>
        <v>N/A</v>
      </c>
      <c r="CY32" s="175" t="str">
        <f t="shared" si="17"/>
        <v>N/A</v>
      </c>
      <c r="CZ32" s="175" t="str">
        <f t="shared" si="4"/>
        <v>N/A</v>
      </c>
      <c r="DA32" s="175" t="str">
        <f t="shared" si="5"/>
        <v>N/A</v>
      </c>
      <c r="DB32" s="175" t="str">
        <f t="shared" si="6"/>
        <v>N/A</v>
      </c>
      <c r="DC32" s="175" t="str">
        <f t="shared" si="7"/>
        <v>N/A</v>
      </c>
      <c r="DD32" s="175" t="str">
        <f t="shared" si="8"/>
        <v>N/A</v>
      </c>
      <c r="DE32" s="175" t="str">
        <f t="shared" si="9"/>
        <v>N/A</v>
      </c>
      <c r="DF32" s="175" t="str">
        <f t="shared" si="10"/>
        <v>N/A</v>
      </c>
    </row>
    <row r="33" spans="1:110" s="175" customFormat="1" ht="15">
      <c r="A33" s="263"/>
      <c r="F33" s="263"/>
      <c r="I33" s="248"/>
      <c r="J33" s="248"/>
      <c r="K33" s="242"/>
      <c r="O33" s="173"/>
      <c r="T33"/>
      <c r="U33"/>
      <c r="V33"/>
      <c r="W33"/>
      <c r="X33"/>
      <c r="Y33"/>
      <c r="Z33"/>
      <c r="AA33"/>
      <c r="AB33"/>
      <c r="AC33"/>
      <c r="AD33"/>
      <c r="AE33"/>
      <c r="AF33"/>
      <c r="AG33"/>
      <c r="AH33"/>
      <c r="AI33"/>
      <c r="AJ33"/>
      <c r="AK33"/>
      <c r="AL33"/>
      <c r="AM33"/>
      <c r="AN33"/>
      <c r="AO33"/>
      <c r="AP33"/>
      <c r="AQ33"/>
      <c r="AR33"/>
      <c r="AS33"/>
      <c r="AT33"/>
      <c r="AU33"/>
      <c r="AV33"/>
      <c r="AW33"/>
      <c r="AX33" s="196"/>
      <c r="AY33" s="196"/>
      <c r="AZ33" s="196"/>
      <c r="BA33" s="199" t="s">
        <v>224</v>
      </c>
      <c r="BB33" s="200" t="e">
        <f t="shared" si="18"/>
        <v>#N/A</v>
      </c>
      <c r="BC33" s="200" t="e">
        <f t="shared" si="19"/>
        <v>#N/A</v>
      </c>
      <c r="BD33" s="200" t="e">
        <f t="shared" si="20"/>
        <v>#N/A</v>
      </c>
      <c r="BE33" s="200" t="e">
        <f t="shared" si="21"/>
        <v>#N/A</v>
      </c>
      <c r="BF33" s="200" t="e">
        <f t="shared" si="22"/>
        <v>#N/A</v>
      </c>
      <c r="BG33" s="200" t="e">
        <f t="shared" si="23"/>
        <v>#N/A</v>
      </c>
      <c r="BH33" s="200" t="e">
        <f t="shared" si="24"/>
        <v>#N/A</v>
      </c>
      <c r="BI33" s="200" t="e">
        <f t="shared" si="25"/>
        <v>#N/A</v>
      </c>
      <c r="BJ33" s="200" t="e">
        <f t="shared" si="26"/>
        <v>#N/A</v>
      </c>
      <c r="BK33" s="200" t="e">
        <f t="shared" si="11"/>
        <v>#N/A</v>
      </c>
      <c r="BL33" s="200" t="e">
        <f t="shared" si="12"/>
        <v>#N/A</v>
      </c>
      <c r="BM33" s="200" t="e">
        <f t="shared" si="13"/>
        <v>#N/A</v>
      </c>
      <c r="BN33" s="175" t="e">
        <f t="shared" si="27"/>
        <v>#N/A</v>
      </c>
      <c r="BO33" s="196" t="e">
        <f t="shared" si="28"/>
        <v>#N/A</v>
      </c>
      <c r="BP33" s="196" t="e">
        <f t="shared" si="29"/>
        <v>#N/A</v>
      </c>
      <c r="BQ33" s="196" t="e">
        <f t="shared" si="30"/>
        <v>#N/A</v>
      </c>
      <c r="BR33" s="196" t="e">
        <f t="shared" si="31"/>
        <v>#N/A</v>
      </c>
      <c r="BS33" s="196" t="e">
        <f t="shared" si="32"/>
        <v>#N/A</v>
      </c>
      <c r="BT33" s="196" t="e">
        <f t="shared" si="33"/>
        <v>#N/A</v>
      </c>
      <c r="BU33" s="196" t="e">
        <f t="shared" si="34"/>
        <v>#N/A</v>
      </c>
      <c r="BV33" s="196" t="e">
        <f t="shared" si="35"/>
        <v>#N/A</v>
      </c>
      <c r="BW33" s="196" t="e">
        <f t="shared" si="14"/>
        <v>#N/A</v>
      </c>
      <c r="BX33" s="196" t="e">
        <f t="shared" si="15"/>
        <v>#N/A</v>
      </c>
      <c r="BY33" s="196" t="e">
        <f t="shared" si="16"/>
        <v>#N/A</v>
      </c>
      <c r="BZ33" s="196"/>
      <c r="CA33" s="232" t="s">
        <v>315</v>
      </c>
      <c r="CB33" s="229"/>
      <c r="CC33" s="229"/>
      <c r="CD33" s="229"/>
      <c r="CE33" s="238"/>
      <c r="CF33" s="238"/>
      <c r="CG33" s="238"/>
      <c r="CH33" s="229"/>
      <c r="CU33" s="175" t="str">
        <f t="shared" si="0"/>
        <v>N/A</v>
      </c>
      <c r="CV33" s="175" t="str">
        <f t="shared" si="1"/>
        <v>N/A</v>
      </c>
      <c r="CW33" s="175" t="str">
        <f t="shared" si="2"/>
        <v>N/A</v>
      </c>
      <c r="CX33" s="175" t="str">
        <f t="shared" si="3"/>
        <v>N/A</v>
      </c>
      <c r="CY33" s="175" t="str">
        <f t="shared" si="17"/>
        <v>N/A</v>
      </c>
      <c r="CZ33" s="175" t="str">
        <f t="shared" si="4"/>
        <v>N/A</v>
      </c>
      <c r="DA33" s="175" t="str">
        <f t="shared" si="5"/>
        <v>N/A</v>
      </c>
      <c r="DB33" s="175" t="str">
        <f t="shared" si="6"/>
        <v>N/A</v>
      </c>
      <c r="DC33" s="175" t="str">
        <f t="shared" si="7"/>
        <v>N/A</v>
      </c>
      <c r="DD33" s="175" t="str">
        <f t="shared" si="8"/>
        <v>N/A</v>
      </c>
      <c r="DE33" s="175" t="str">
        <f t="shared" si="9"/>
        <v>N/A</v>
      </c>
      <c r="DF33" s="175" t="str">
        <f t="shared" si="10"/>
        <v>N/A</v>
      </c>
    </row>
    <row r="34" spans="1:110" s="175" customFormat="1" ht="15">
      <c r="A34" s="263"/>
      <c r="F34" s="263"/>
      <c r="I34" s="248"/>
      <c r="J34" s="248"/>
      <c r="K34" s="242"/>
      <c r="O34" s="173"/>
      <c r="T34"/>
      <c r="U34"/>
      <c r="V34"/>
      <c r="W34"/>
      <c r="X34"/>
      <c r="Y34"/>
      <c r="Z34"/>
      <c r="AA34"/>
      <c r="AB34"/>
      <c r="AC34"/>
      <c r="AD34"/>
      <c r="AE34"/>
      <c r="AF34"/>
      <c r="AG34"/>
      <c r="AH34"/>
      <c r="AI34"/>
      <c r="AJ34"/>
      <c r="AK34"/>
      <c r="AL34"/>
      <c r="AM34"/>
      <c r="AN34"/>
      <c r="AO34"/>
      <c r="AP34"/>
      <c r="AQ34"/>
      <c r="AR34"/>
      <c r="AS34"/>
      <c r="AT34"/>
      <c r="AU34"/>
      <c r="AV34"/>
      <c r="AW34"/>
      <c r="AX34" s="196"/>
      <c r="AY34" s="196"/>
      <c r="AZ34" s="196"/>
      <c r="BA34" s="199" t="s">
        <v>229</v>
      </c>
      <c r="BB34" s="200" t="e">
        <f t="shared" si="18"/>
        <v>#N/A</v>
      </c>
      <c r="BC34" s="200" t="e">
        <f t="shared" si="19"/>
        <v>#N/A</v>
      </c>
      <c r="BD34" s="200" t="e">
        <f t="shared" si="20"/>
        <v>#N/A</v>
      </c>
      <c r="BE34" s="200" t="e">
        <f t="shared" si="21"/>
        <v>#N/A</v>
      </c>
      <c r="BF34" s="200" t="e">
        <f t="shared" si="22"/>
        <v>#N/A</v>
      </c>
      <c r="BG34" s="200" t="e">
        <f t="shared" si="23"/>
        <v>#N/A</v>
      </c>
      <c r="BH34" s="200" t="e">
        <f t="shared" si="24"/>
        <v>#N/A</v>
      </c>
      <c r="BI34" s="200" t="e">
        <f t="shared" si="25"/>
        <v>#N/A</v>
      </c>
      <c r="BJ34" s="200" t="e">
        <f t="shared" si="26"/>
        <v>#N/A</v>
      </c>
      <c r="BK34" s="200" t="e">
        <f t="shared" si="11"/>
        <v>#N/A</v>
      </c>
      <c r="BL34" s="200" t="e">
        <f t="shared" si="12"/>
        <v>#N/A</v>
      </c>
      <c r="BM34" s="200" t="e">
        <f t="shared" si="13"/>
        <v>#N/A</v>
      </c>
      <c r="BN34" s="175" t="e">
        <f t="shared" si="27"/>
        <v>#N/A</v>
      </c>
      <c r="BO34" s="196" t="e">
        <f t="shared" si="28"/>
        <v>#N/A</v>
      </c>
      <c r="BP34" s="196" t="e">
        <f t="shared" si="29"/>
        <v>#N/A</v>
      </c>
      <c r="BQ34" s="196" t="e">
        <f t="shared" si="30"/>
        <v>#N/A</v>
      </c>
      <c r="BR34" s="196" t="e">
        <f t="shared" si="31"/>
        <v>#N/A</v>
      </c>
      <c r="BS34" s="196" t="e">
        <f t="shared" si="32"/>
        <v>#N/A</v>
      </c>
      <c r="BT34" s="196" t="e">
        <f t="shared" si="33"/>
        <v>#N/A</v>
      </c>
      <c r="BU34" s="196" t="e">
        <f t="shared" si="34"/>
        <v>#N/A</v>
      </c>
      <c r="BV34" s="196" t="e">
        <f t="shared" si="35"/>
        <v>#N/A</v>
      </c>
      <c r="BW34" s="196" t="e">
        <f t="shared" si="14"/>
        <v>#N/A</v>
      </c>
      <c r="BX34" s="196" t="e">
        <f t="shared" si="15"/>
        <v>#N/A</v>
      </c>
      <c r="BY34" s="196" t="e">
        <f t="shared" si="16"/>
        <v>#N/A</v>
      </c>
      <c r="BZ34" s="196"/>
      <c r="CA34" s="232" t="s">
        <v>200</v>
      </c>
      <c r="CB34" s="229"/>
      <c r="CC34" s="229"/>
      <c r="CD34" s="229"/>
      <c r="CE34" s="238"/>
      <c r="CF34" s="238"/>
      <c r="CG34" s="238"/>
      <c r="CH34" s="229"/>
      <c r="CU34" s="175" t="str">
        <f t="shared" si="0"/>
        <v>N/A</v>
      </c>
      <c r="CV34" s="175" t="str">
        <f t="shared" si="1"/>
        <v>N/A</v>
      </c>
      <c r="CW34" s="175" t="str">
        <f t="shared" si="2"/>
        <v>N/A</v>
      </c>
      <c r="CX34" s="175" t="str">
        <f t="shared" si="3"/>
        <v>N/A</v>
      </c>
      <c r="CY34" s="175" t="str">
        <f t="shared" si="17"/>
        <v>N/A</v>
      </c>
      <c r="CZ34" s="175" t="str">
        <f t="shared" si="4"/>
        <v>N/A</v>
      </c>
      <c r="DA34" s="175" t="str">
        <f t="shared" si="5"/>
        <v>N/A</v>
      </c>
      <c r="DB34" s="175" t="str">
        <f t="shared" si="6"/>
        <v>N/A</v>
      </c>
      <c r="DC34" s="175" t="str">
        <f t="shared" si="7"/>
        <v>N/A</v>
      </c>
      <c r="DD34" s="175" t="str">
        <f t="shared" si="8"/>
        <v>N/A</v>
      </c>
      <c r="DE34" s="175" t="str">
        <f t="shared" si="9"/>
        <v>N/A</v>
      </c>
      <c r="DF34" s="175" t="str">
        <f t="shared" si="10"/>
        <v>N/A</v>
      </c>
    </row>
    <row r="35" spans="1:110" s="175" customFormat="1" ht="15">
      <c r="A35" s="263"/>
      <c r="F35" s="263"/>
      <c r="I35" s="248"/>
      <c r="J35" s="248"/>
      <c r="K35" s="242"/>
      <c r="O35" s="173"/>
      <c r="T35"/>
      <c r="U35"/>
      <c r="V35"/>
      <c r="W35"/>
      <c r="X35"/>
      <c r="Y35"/>
      <c r="Z35"/>
      <c r="AA35"/>
      <c r="AB35"/>
      <c r="AC35"/>
      <c r="AD35"/>
      <c r="AE35"/>
      <c r="AF35"/>
      <c r="AG35"/>
      <c r="AH35"/>
      <c r="AI35"/>
      <c r="AJ35"/>
      <c r="AK35"/>
      <c r="AL35"/>
      <c r="AM35"/>
      <c r="AN35"/>
      <c r="AO35"/>
      <c r="AP35"/>
      <c r="AQ35"/>
      <c r="AR35"/>
      <c r="AS35"/>
      <c r="AT35"/>
      <c r="AU35"/>
      <c r="AV35"/>
      <c r="AW35"/>
      <c r="AX35" s="196"/>
      <c r="AY35" s="196"/>
      <c r="AZ35" s="196"/>
      <c r="BA35" s="199" t="s">
        <v>409</v>
      </c>
      <c r="BB35" s="200" t="e">
        <f t="shared" si="18"/>
        <v>#N/A</v>
      </c>
      <c r="BC35" s="200" t="e">
        <f t="shared" si="19"/>
        <v>#N/A</v>
      </c>
      <c r="BD35" s="200" t="e">
        <f t="shared" si="20"/>
        <v>#N/A</v>
      </c>
      <c r="BE35" s="200" t="e">
        <f t="shared" si="21"/>
        <v>#N/A</v>
      </c>
      <c r="BF35" s="200" t="e">
        <f t="shared" si="22"/>
        <v>#N/A</v>
      </c>
      <c r="BG35" s="200" t="e">
        <f t="shared" si="23"/>
        <v>#N/A</v>
      </c>
      <c r="BH35" s="200" t="e">
        <f t="shared" si="24"/>
        <v>#N/A</v>
      </c>
      <c r="BI35" s="200" t="e">
        <f t="shared" si="25"/>
        <v>#N/A</v>
      </c>
      <c r="BJ35" s="200" t="e">
        <f t="shared" si="26"/>
        <v>#N/A</v>
      </c>
      <c r="BK35" s="200" t="e">
        <f t="shared" si="11"/>
        <v>#N/A</v>
      </c>
      <c r="BL35" s="200" t="e">
        <f t="shared" si="12"/>
        <v>#N/A</v>
      </c>
      <c r="BM35" s="200" t="e">
        <f t="shared" si="13"/>
        <v>#N/A</v>
      </c>
      <c r="BN35" s="175" t="e">
        <f t="shared" si="27"/>
        <v>#N/A</v>
      </c>
      <c r="BO35" s="196" t="e">
        <f t="shared" si="28"/>
        <v>#N/A</v>
      </c>
      <c r="BP35" s="196" t="e">
        <f t="shared" si="29"/>
        <v>#N/A</v>
      </c>
      <c r="BQ35" s="196" t="e">
        <f t="shared" si="30"/>
        <v>#N/A</v>
      </c>
      <c r="BR35" s="196" t="e">
        <f t="shared" si="31"/>
        <v>#N/A</v>
      </c>
      <c r="BS35" s="196" t="e">
        <f t="shared" si="32"/>
        <v>#N/A</v>
      </c>
      <c r="BT35" s="196" t="e">
        <f t="shared" si="33"/>
        <v>#N/A</v>
      </c>
      <c r="BU35" s="196" t="e">
        <f t="shared" si="34"/>
        <v>#N/A</v>
      </c>
      <c r="BV35" s="196" t="e">
        <f t="shared" si="35"/>
        <v>#N/A</v>
      </c>
      <c r="BW35" s="196" t="e">
        <f t="shared" si="14"/>
        <v>#N/A</v>
      </c>
      <c r="BX35" s="196" t="e">
        <f t="shared" si="15"/>
        <v>#N/A</v>
      </c>
      <c r="BY35" s="196" t="e">
        <f t="shared" si="16"/>
        <v>#N/A</v>
      </c>
      <c r="BZ35" s="196"/>
      <c r="CA35" s="232" t="s">
        <v>386</v>
      </c>
      <c r="CB35" s="229"/>
      <c r="CC35" s="229"/>
      <c r="CD35" s="229"/>
      <c r="CE35" s="238"/>
      <c r="CF35" s="238"/>
      <c r="CG35" s="238"/>
      <c r="CH35" s="229"/>
      <c r="CU35" s="175" t="str">
        <f t="shared" si="0"/>
        <v>N/A</v>
      </c>
      <c r="CV35" s="175" t="str">
        <f t="shared" si="1"/>
        <v>N/A</v>
      </c>
      <c r="CW35" s="175" t="str">
        <f t="shared" si="2"/>
        <v>N/A</v>
      </c>
      <c r="CX35" s="175" t="str">
        <f t="shared" si="3"/>
        <v>N/A</v>
      </c>
      <c r="CY35" s="175" t="str">
        <f t="shared" si="17"/>
        <v>N/A</v>
      </c>
      <c r="CZ35" s="175" t="str">
        <f t="shared" si="4"/>
        <v>N/A</v>
      </c>
      <c r="DA35" s="175" t="str">
        <f t="shared" si="5"/>
        <v>N/A</v>
      </c>
      <c r="DB35" s="175" t="str">
        <f t="shared" si="6"/>
        <v>N/A</v>
      </c>
      <c r="DC35" s="175" t="str">
        <f t="shared" si="7"/>
        <v>N/A</v>
      </c>
      <c r="DD35" s="175" t="str">
        <f t="shared" si="8"/>
        <v>N/A</v>
      </c>
      <c r="DE35" s="175" t="str">
        <f t="shared" si="9"/>
        <v>N/A</v>
      </c>
      <c r="DF35" s="175" t="str">
        <f t="shared" si="10"/>
        <v>N/A</v>
      </c>
    </row>
    <row r="36" spans="1:110" s="175" customFormat="1" ht="15">
      <c r="A36" s="263"/>
      <c r="F36" s="263"/>
      <c r="I36" s="248"/>
      <c r="J36" s="248"/>
      <c r="K36" s="242"/>
      <c r="O36" s="173"/>
      <c r="T36"/>
      <c r="U36"/>
      <c r="V36"/>
      <c r="W36"/>
      <c r="X36"/>
      <c r="Y36"/>
      <c r="Z36"/>
      <c r="AA36"/>
      <c r="AB36"/>
      <c r="AC36"/>
      <c r="AD36"/>
      <c r="AE36"/>
      <c r="AF36"/>
      <c r="AG36"/>
      <c r="AH36"/>
      <c r="AI36"/>
      <c r="AJ36"/>
      <c r="AK36"/>
      <c r="AL36"/>
      <c r="AM36"/>
      <c r="AN36"/>
      <c r="AO36"/>
      <c r="AP36"/>
      <c r="AQ36"/>
      <c r="AR36"/>
      <c r="AS36"/>
      <c r="AT36"/>
      <c r="AU36"/>
      <c r="AV36"/>
      <c r="AW36"/>
      <c r="AX36" s="196"/>
      <c r="AY36" s="196"/>
      <c r="AZ36" s="196"/>
      <c r="BA36" s="199" t="s">
        <v>231</v>
      </c>
      <c r="BB36" s="200" t="e">
        <f t="shared" si="18"/>
        <v>#N/A</v>
      </c>
      <c r="BC36" s="200" t="e">
        <f t="shared" si="19"/>
        <v>#N/A</v>
      </c>
      <c r="BD36" s="200" t="e">
        <f t="shared" si="20"/>
        <v>#N/A</v>
      </c>
      <c r="BE36" s="200" t="e">
        <f t="shared" si="21"/>
        <v>#N/A</v>
      </c>
      <c r="BF36" s="200" t="e">
        <f t="shared" si="22"/>
        <v>#N/A</v>
      </c>
      <c r="BG36" s="200" t="e">
        <f t="shared" si="23"/>
        <v>#N/A</v>
      </c>
      <c r="BH36" s="200" t="e">
        <f t="shared" si="24"/>
        <v>#N/A</v>
      </c>
      <c r="BI36" s="200" t="e">
        <f t="shared" si="25"/>
        <v>#N/A</v>
      </c>
      <c r="BJ36" s="200" t="e">
        <f t="shared" si="26"/>
        <v>#N/A</v>
      </c>
      <c r="BK36" s="200" t="e">
        <f t="shared" si="11"/>
        <v>#N/A</v>
      </c>
      <c r="BL36" s="200" t="e">
        <f t="shared" si="12"/>
        <v>#N/A</v>
      </c>
      <c r="BM36" s="200" t="e">
        <f t="shared" si="13"/>
        <v>#N/A</v>
      </c>
      <c r="BN36" s="175" t="e">
        <f t="shared" si="27"/>
        <v>#N/A</v>
      </c>
      <c r="BO36" s="196" t="e">
        <f t="shared" si="28"/>
        <v>#N/A</v>
      </c>
      <c r="BP36" s="196" t="e">
        <f t="shared" si="29"/>
        <v>#N/A</v>
      </c>
      <c r="BQ36" s="196" t="e">
        <f t="shared" si="30"/>
        <v>#N/A</v>
      </c>
      <c r="BR36" s="196" t="e">
        <f t="shared" si="31"/>
        <v>#N/A</v>
      </c>
      <c r="BS36" s="196" t="e">
        <f t="shared" si="32"/>
        <v>#N/A</v>
      </c>
      <c r="BT36" s="196" t="e">
        <f t="shared" si="33"/>
        <v>#N/A</v>
      </c>
      <c r="BU36" s="196" t="e">
        <f t="shared" si="34"/>
        <v>#N/A</v>
      </c>
      <c r="BV36" s="196" t="e">
        <f t="shared" si="35"/>
        <v>#N/A</v>
      </c>
      <c r="BW36" s="196" t="e">
        <f t="shared" si="14"/>
        <v>#N/A</v>
      </c>
      <c r="BX36" s="196" t="e">
        <f t="shared" si="15"/>
        <v>#N/A</v>
      </c>
      <c r="BY36" s="196" t="e">
        <f t="shared" si="16"/>
        <v>#N/A</v>
      </c>
      <c r="BZ36" s="196"/>
      <c r="CA36" s="232" t="s">
        <v>204</v>
      </c>
      <c r="CB36" s="229"/>
      <c r="CC36" s="229"/>
      <c r="CD36" s="229"/>
      <c r="CE36" s="238"/>
      <c r="CF36" s="238"/>
      <c r="CG36" s="238"/>
      <c r="CH36" s="229"/>
      <c r="CU36" s="175" t="str">
        <f t="shared" si="0"/>
        <v>N/A</v>
      </c>
      <c r="CV36" s="175" t="str">
        <f t="shared" si="1"/>
        <v>N/A</v>
      </c>
      <c r="CW36" s="175" t="str">
        <f t="shared" si="2"/>
        <v>N/A</v>
      </c>
      <c r="CX36" s="175" t="str">
        <f t="shared" si="3"/>
        <v>N/A</v>
      </c>
      <c r="CY36" s="175" t="str">
        <f t="shared" si="17"/>
        <v>N/A</v>
      </c>
      <c r="CZ36" s="175" t="str">
        <f t="shared" si="4"/>
        <v>N/A</v>
      </c>
      <c r="DA36" s="175" t="str">
        <f t="shared" si="5"/>
        <v>N/A</v>
      </c>
      <c r="DB36" s="175" t="str">
        <f t="shared" si="6"/>
        <v>N/A</v>
      </c>
      <c r="DC36" s="175" t="str">
        <f t="shared" si="7"/>
        <v>N/A</v>
      </c>
      <c r="DD36" s="175" t="str">
        <f t="shared" si="8"/>
        <v>N/A</v>
      </c>
      <c r="DE36" s="175" t="str">
        <f t="shared" si="9"/>
        <v>N/A</v>
      </c>
      <c r="DF36" s="175" t="str">
        <f t="shared" si="10"/>
        <v>N/A</v>
      </c>
    </row>
    <row r="37" spans="1:110" s="175" customFormat="1" ht="15">
      <c r="A37" s="263"/>
      <c r="F37" s="263"/>
      <c r="I37" s="248"/>
      <c r="J37" s="248"/>
      <c r="K37" s="242"/>
      <c r="O37" s="173"/>
      <c r="T37"/>
      <c r="U37"/>
      <c r="V37"/>
      <c r="W37"/>
      <c r="X37"/>
      <c r="Y37"/>
      <c r="Z37"/>
      <c r="AA37"/>
      <c r="AB37"/>
      <c r="AC37"/>
      <c r="AD37"/>
      <c r="AE37"/>
      <c r="AF37"/>
      <c r="AG37"/>
      <c r="AH37"/>
      <c r="AI37"/>
      <c r="AJ37"/>
      <c r="AK37"/>
      <c r="AL37"/>
      <c r="AM37"/>
      <c r="AN37"/>
      <c r="AO37"/>
      <c r="AP37"/>
      <c r="AQ37"/>
      <c r="AR37"/>
      <c r="AS37"/>
      <c r="AT37"/>
      <c r="AU37"/>
      <c r="AV37"/>
      <c r="AW37"/>
      <c r="AX37" s="196"/>
      <c r="AY37" s="196"/>
      <c r="AZ37" s="196"/>
      <c r="BA37" s="199" t="s">
        <v>234</v>
      </c>
      <c r="BB37" s="200" t="e">
        <f t="shared" si="18"/>
        <v>#N/A</v>
      </c>
      <c r="BC37" s="200" t="e">
        <f t="shared" si="19"/>
        <v>#N/A</v>
      </c>
      <c r="BD37" s="200" t="e">
        <f t="shared" si="20"/>
        <v>#N/A</v>
      </c>
      <c r="BE37" s="200" t="e">
        <f t="shared" si="21"/>
        <v>#N/A</v>
      </c>
      <c r="BF37" s="200" t="e">
        <f t="shared" si="22"/>
        <v>#N/A</v>
      </c>
      <c r="BG37" s="200" t="e">
        <f t="shared" si="23"/>
        <v>#N/A</v>
      </c>
      <c r="BH37" s="200" t="e">
        <f t="shared" si="24"/>
        <v>#N/A</v>
      </c>
      <c r="BI37" s="200" t="e">
        <f t="shared" si="25"/>
        <v>#N/A</v>
      </c>
      <c r="BJ37" s="200" t="e">
        <f t="shared" si="26"/>
        <v>#N/A</v>
      </c>
      <c r="BK37" s="200" t="e">
        <f t="shared" si="11"/>
        <v>#N/A</v>
      </c>
      <c r="BL37" s="200" t="e">
        <f t="shared" si="12"/>
        <v>#N/A</v>
      </c>
      <c r="BM37" s="200" t="e">
        <f t="shared" si="13"/>
        <v>#N/A</v>
      </c>
      <c r="BN37" s="175" t="e">
        <f t="shared" si="27"/>
        <v>#N/A</v>
      </c>
      <c r="BO37" s="196" t="e">
        <f t="shared" si="28"/>
        <v>#N/A</v>
      </c>
      <c r="BP37" s="196" t="e">
        <f t="shared" si="29"/>
        <v>#N/A</v>
      </c>
      <c r="BQ37" s="196" t="e">
        <f t="shared" si="30"/>
        <v>#N/A</v>
      </c>
      <c r="BR37" s="196" t="e">
        <f t="shared" si="31"/>
        <v>#N/A</v>
      </c>
      <c r="BS37" s="196" t="e">
        <f t="shared" si="32"/>
        <v>#N/A</v>
      </c>
      <c r="BT37" s="196" t="e">
        <f t="shared" si="33"/>
        <v>#N/A</v>
      </c>
      <c r="BU37" s="196" t="e">
        <f t="shared" si="34"/>
        <v>#N/A</v>
      </c>
      <c r="BV37" s="196" t="e">
        <f t="shared" si="35"/>
        <v>#N/A</v>
      </c>
      <c r="BW37" s="196" t="e">
        <f t="shared" si="14"/>
        <v>#N/A</v>
      </c>
      <c r="BX37" s="196" t="e">
        <f t="shared" si="15"/>
        <v>#N/A</v>
      </c>
      <c r="BY37" s="196" t="e">
        <f t="shared" si="16"/>
        <v>#N/A</v>
      </c>
      <c r="BZ37" s="196"/>
      <c r="CA37" s="232" t="s">
        <v>254</v>
      </c>
      <c r="CB37" s="229"/>
      <c r="CC37" s="229"/>
      <c r="CD37" s="229"/>
      <c r="CE37" s="238"/>
      <c r="CF37" s="238"/>
      <c r="CG37" s="238"/>
      <c r="CH37" s="229"/>
      <c r="CU37" s="175" t="str">
        <f t="shared" si="0"/>
        <v>N/A</v>
      </c>
      <c r="CV37" s="175" t="str">
        <f t="shared" si="1"/>
        <v>N/A</v>
      </c>
      <c r="CW37" s="175" t="str">
        <f t="shared" si="2"/>
        <v>N/A</v>
      </c>
      <c r="CX37" s="175" t="str">
        <f t="shared" si="3"/>
        <v>N/A</v>
      </c>
      <c r="CY37" s="175" t="str">
        <f t="shared" si="17"/>
        <v>N/A</v>
      </c>
      <c r="CZ37" s="175" t="str">
        <f t="shared" si="4"/>
        <v>N/A</v>
      </c>
      <c r="DA37" s="175" t="str">
        <f t="shared" si="5"/>
        <v>N/A</v>
      </c>
      <c r="DB37" s="175" t="str">
        <f t="shared" si="6"/>
        <v>N/A</v>
      </c>
      <c r="DC37" s="175" t="str">
        <f t="shared" si="7"/>
        <v>N/A</v>
      </c>
      <c r="DD37" s="175" t="str">
        <f t="shared" si="8"/>
        <v>N/A</v>
      </c>
      <c r="DE37" s="175" t="str">
        <f t="shared" si="9"/>
        <v>N/A</v>
      </c>
      <c r="DF37" s="175" t="str">
        <f t="shared" si="10"/>
        <v>N/A</v>
      </c>
    </row>
    <row r="38" spans="1:110" s="175" customFormat="1" ht="15">
      <c r="A38" s="263"/>
      <c r="F38" s="263"/>
      <c r="I38" s="248"/>
      <c r="J38" s="248"/>
      <c r="K38" s="242"/>
      <c r="O38" s="173"/>
      <c r="T38"/>
      <c r="U38"/>
      <c r="V38"/>
      <c r="W38"/>
      <c r="X38"/>
      <c r="Y38"/>
      <c r="Z38"/>
      <c r="AA38"/>
      <c r="AB38"/>
      <c r="AC38"/>
      <c r="AD38"/>
      <c r="AE38"/>
      <c r="AF38"/>
      <c r="AG38"/>
      <c r="AH38"/>
      <c r="AI38"/>
      <c r="AJ38"/>
      <c r="AK38"/>
      <c r="AL38"/>
      <c r="AM38"/>
      <c r="AN38"/>
      <c r="AO38"/>
      <c r="AP38"/>
      <c r="AQ38"/>
      <c r="AR38"/>
      <c r="AS38"/>
      <c r="AT38"/>
      <c r="AU38"/>
      <c r="AV38"/>
      <c r="AW38"/>
      <c r="AX38" s="196"/>
      <c r="AY38" s="196"/>
      <c r="AZ38" s="196"/>
      <c r="BA38" s="199" t="s">
        <v>193</v>
      </c>
      <c r="BB38" s="200" t="e">
        <f t="shared" si="18"/>
        <v>#N/A</v>
      </c>
      <c r="BC38" s="200" t="e">
        <f t="shared" si="19"/>
        <v>#N/A</v>
      </c>
      <c r="BD38" s="200" t="e">
        <f t="shared" si="20"/>
        <v>#N/A</v>
      </c>
      <c r="BE38" s="200" t="e">
        <f t="shared" si="21"/>
        <v>#N/A</v>
      </c>
      <c r="BF38" s="200" t="e">
        <f t="shared" si="22"/>
        <v>#N/A</v>
      </c>
      <c r="BG38" s="200" t="e">
        <f t="shared" si="23"/>
        <v>#N/A</v>
      </c>
      <c r="BH38" s="200" t="e">
        <f t="shared" si="24"/>
        <v>#N/A</v>
      </c>
      <c r="BI38" s="200" t="e">
        <f t="shared" si="25"/>
        <v>#N/A</v>
      </c>
      <c r="BJ38" s="200" t="e">
        <f t="shared" si="26"/>
        <v>#N/A</v>
      </c>
      <c r="BK38" s="200" t="e">
        <f t="shared" si="11"/>
        <v>#N/A</v>
      </c>
      <c r="BL38" s="200" t="e">
        <f t="shared" si="12"/>
        <v>#N/A</v>
      </c>
      <c r="BM38" s="200" t="e">
        <f t="shared" si="13"/>
        <v>#N/A</v>
      </c>
      <c r="BN38" s="175" t="e">
        <f t="shared" si="27"/>
        <v>#N/A</v>
      </c>
      <c r="BO38" s="196" t="e">
        <f t="shared" si="28"/>
        <v>#N/A</v>
      </c>
      <c r="BP38" s="196" t="e">
        <f t="shared" si="29"/>
        <v>#N/A</v>
      </c>
      <c r="BQ38" s="196" t="e">
        <f t="shared" si="30"/>
        <v>#N/A</v>
      </c>
      <c r="BR38" s="196" t="e">
        <f t="shared" si="31"/>
        <v>#N/A</v>
      </c>
      <c r="BS38" s="196" t="e">
        <f t="shared" si="32"/>
        <v>#N/A</v>
      </c>
      <c r="BT38" s="196" t="e">
        <f t="shared" si="33"/>
        <v>#N/A</v>
      </c>
      <c r="BU38" s="196" t="e">
        <f t="shared" si="34"/>
        <v>#N/A</v>
      </c>
      <c r="BV38" s="196" t="e">
        <f t="shared" si="35"/>
        <v>#N/A</v>
      </c>
      <c r="BW38" s="196" t="e">
        <f t="shared" si="14"/>
        <v>#N/A</v>
      </c>
      <c r="BX38" s="196" t="e">
        <f t="shared" si="15"/>
        <v>#N/A</v>
      </c>
      <c r="BY38" s="196" t="e">
        <f t="shared" si="16"/>
        <v>#N/A</v>
      </c>
      <c r="BZ38" s="196"/>
      <c r="CA38" s="232" t="s">
        <v>264</v>
      </c>
      <c r="CB38" s="229"/>
      <c r="CC38" s="229"/>
      <c r="CD38" s="229"/>
      <c r="CE38" s="238"/>
      <c r="CF38" s="238"/>
      <c r="CG38" s="238"/>
      <c r="CH38" s="229"/>
      <c r="CU38" s="175" t="str">
        <f t="shared" si="0"/>
        <v>N/A</v>
      </c>
      <c r="CV38" s="175" t="str">
        <f t="shared" si="1"/>
        <v>N/A</v>
      </c>
      <c r="CW38" s="175" t="str">
        <f t="shared" si="2"/>
        <v>N/A</v>
      </c>
      <c r="CX38" s="175" t="str">
        <f t="shared" si="3"/>
        <v>N/A</v>
      </c>
      <c r="CY38" s="175" t="str">
        <f t="shared" si="17"/>
        <v>N/A</v>
      </c>
      <c r="CZ38" s="175" t="str">
        <f t="shared" si="4"/>
        <v>N/A</v>
      </c>
      <c r="DA38" s="175" t="str">
        <f t="shared" si="5"/>
        <v>N/A</v>
      </c>
      <c r="DB38" s="175" t="str">
        <f t="shared" si="6"/>
        <v>N/A</v>
      </c>
      <c r="DC38" s="175" t="str">
        <f t="shared" si="7"/>
        <v>N/A</v>
      </c>
      <c r="DD38" s="175" t="str">
        <f t="shared" si="8"/>
        <v>N/A</v>
      </c>
      <c r="DE38" s="175" t="str">
        <f t="shared" si="9"/>
        <v>N/A</v>
      </c>
      <c r="DF38" s="175" t="str">
        <f t="shared" si="10"/>
        <v>N/A</v>
      </c>
    </row>
    <row r="39" spans="1:110" s="175" customFormat="1" ht="15">
      <c r="A39" s="263"/>
      <c r="F39" s="263"/>
      <c r="I39" s="248"/>
      <c r="J39" s="248"/>
      <c r="K39" s="242"/>
      <c r="O39" s="173"/>
      <c r="T39"/>
      <c r="U39"/>
      <c r="V39"/>
      <c r="W39"/>
      <c r="X39"/>
      <c r="Y39"/>
      <c r="Z39"/>
      <c r="AA39"/>
      <c r="AB39"/>
      <c r="AC39"/>
      <c r="AD39"/>
      <c r="AE39"/>
      <c r="AF39"/>
      <c r="AG39"/>
      <c r="AH39"/>
      <c r="AI39"/>
      <c r="AJ39"/>
      <c r="AK39"/>
      <c r="AL39"/>
      <c r="AM39"/>
      <c r="AN39"/>
      <c r="AO39"/>
      <c r="AP39"/>
      <c r="AQ39"/>
      <c r="AR39"/>
      <c r="AS39"/>
      <c r="AT39"/>
      <c r="AU39"/>
      <c r="AV39"/>
      <c r="AW39"/>
      <c r="AX39" s="196"/>
      <c r="AY39" s="196"/>
      <c r="AZ39" s="196"/>
      <c r="BA39" s="199" t="s">
        <v>199</v>
      </c>
      <c r="BB39" s="200" t="e">
        <f t="shared" si="18"/>
        <v>#N/A</v>
      </c>
      <c r="BC39" s="200" t="e">
        <f t="shared" si="19"/>
        <v>#N/A</v>
      </c>
      <c r="BD39" s="200" t="e">
        <f t="shared" si="20"/>
        <v>#N/A</v>
      </c>
      <c r="BE39" s="200" t="e">
        <f t="shared" si="21"/>
        <v>#N/A</v>
      </c>
      <c r="BF39" s="200" t="e">
        <f t="shared" si="22"/>
        <v>#N/A</v>
      </c>
      <c r="BG39" s="200" t="e">
        <f t="shared" si="23"/>
        <v>#N/A</v>
      </c>
      <c r="BH39" s="200" t="e">
        <f t="shared" si="24"/>
        <v>#N/A</v>
      </c>
      <c r="BI39" s="200" t="e">
        <f t="shared" si="25"/>
        <v>#N/A</v>
      </c>
      <c r="BJ39" s="200" t="e">
        <f t="shared" si="26"/>
        <v>#N/A</v>
      </c>
      <c r="BK39" s="200" t="e">
        <f t="shared" si="11"/>
        <v>#N/A</v>
      </c>
      <c r="BL39" s="200" t="e">
        <f t="shared" si="12"/>
        <v>#N/A</v>
      </c>
      <c r="BM39" s="200" t="e">
        <f t="shared" si="13"/>
        <v>#N/A</v>
      </c>
      <c r="BN39" s="175" t="e">
        <f t="shared" si="27"/>
        <v>#N/A</v>
      </c>
      <c r="BO39" s="196" t="e">
        <f t="shared" si="28"/>
        <v>#N/A</v>
      </c>
      <c r="BP39" s="196" t="e">
        <f t="shared" si="29"/>
        <v>#N/A</v>
      </c>
      <c r="BQ39" s="196" t="e">
        <f t="shared" si="30"/>
        <v>#N/A</v>
      </c>
      <c r="BR39" s="196" t="e">
        <f t="shared" si="31"/>
        <v>#N/A</v>
      </c>
      <c r="BS39" s="196" t="e">
        <f t="shared" si="32"/>
        <v>#N/A</v>
      </c>
      <c r="BT39" s="196" t="e">
        <f t="shared" si="33"/>
        <v>#N/A</v>
      </c>
      <c r="BU39" s="196" t="e">
        <f t="shared" si="34"/>
        <v>#N/A</v>
      </c>
      <c r="BV39" s="196" t="e">
        <f t="shared" si="35"/>
        <v>#N/A</v>
      </c>
      <c r="BW39" s="196" t="e">
        <f t="shared" si="14"/>
        <v>#N/A</v>
      </c>
      <c r="BX39" s="196" t="e">
        <f t="shared" si="15"/>
        <v>#N/A</v>
      </c>
      <c r="BY39" s="196" t="e">
        <f t="shared" si="16"/>
        <v>#N/A</v>
      </c>
      <c r="BZ39" s="196"/>
      <c r="CA39" s="232" t="s">
        <v>265</v>
      </c>
      <c r="CB39" s="229"/>
      <c r="CC39" s="229"/>
      <c r="CD39" s="229"/>
      <c r="CE39" s="238"/>
      <c r="CF39" s="238"/>
      <c r="CG39" s="238"/>
      <c r="CH39" s="229"/>
      <c r="CU39" s="175" t="str">
        <f t="shared" si="0"/>
        <v>N/A</v>
      </c>
      <c r="CV39" s="175" t="str">
        <f t="shared" si="1"/>
        <v>N/A</v>
      </c>
      <c r="CW39" s="175" t="str">
        <f t="shared" si="2"/>
        <v>N/A</v>
      </c>
      <c r="CX39" s="175" t="str">
        <f t="shared" si="3"/>
        <v>N/A</v>
      </c>
      <c r="CY39" s="175" t="str">
        <f t="shared" si="17"/>
        <v>N/A</v>
      </c>
      <c r="CZ39" s="175" t="str">
        <f t="shared" si="4"/>
        <v>N/A</v>
      </c>
      <c r="DA39" s="175" t="str">
        <f t="shared" si="5"/>
        <v>N/A</v>
      </c>
      <c r="DB39" s="175" t="str">
        <f t="shared" si="6"/>
        <v>N/A</v>
      </c>
      <c r="DC39" s="175" t="str">
        <f t="shared" si="7"/>
        <v>N/A</v>
      </c>
      <c r="DD39" s="175" t="str">
        <f t="shared" si="8"/>
        <v>N/A</v>
      </c>
      <c r="DE39" s="175" t="str">
        <f t="shared" si="9"/>
        <v>N/A</v>
      </c>
      <c r="DF39" s="175" t="str">
        <f t="shared" si="10"/>
        <v>N/A</v>
      </c>
    </row>
    <row r="40" spans="1:110" s="175" customFormat="1" ht="15">
      <c r="A40" s="263"/>
      <c r="F40" s="263"/>
      <c r="I40" s="248"/>
      <c r="J40" s="248"/>
      <c r="K40" s="242"/>
      <c r="O40" s="173"/>
      <c r="T40"/>
      <c r="U40"/>
      <c r="V40"/>
      <c r="W40"/>
      <c r="X40"/>
      <c r="Y40"/>
      <c r="Z40"/>
      <c r="AA40"/>
      <c r="AB40"/>
      <c r="AC40"/>
      <c r="AD40"/>
      <c r="AE40"/>
      <c r="AF40"/>
      <c r="AG40"/>
      <c r="AH40"/>
      <c r="AI40"/>
      <c r="AJ40"/>
      <c r="AK40"/>
      <c r="AL40"/>
      <c r="AM40"/>
      <c r="AN40"/>
      <c r="AO40"/>
      <c r="AP40"/>
      <c r="AQ40"/>
      <c r="AR40"/>
      <c r="AS40"/>
      <c r="AT40"/>
      <c r="AU40"/>
      <c r="AV40"/>
      <c r="AW40"/>
      <c r="AX40" s="196"/>
      <c r="AY40" s="196"/>
      <c r="AZ40" s="196"/>
      <c r="BA40" s="199" t="s">
        <v>239</v>
      </c>
      <c r="BB40" s="200" t="e">
        <f t="shared" si="18"/>
        <v>#N/A</v>
      </c>
      <c r="BC40" s="200" t="e">
        <f t="shared" si="19"/>
        <v>#N/A</v>
      </c>
      <c r="BD40" s="200" t="e">
        <f t="shared" si="20"/>
        <v>#N/A</v>
      </c>
      <c r="BE40" s="200" t="e">
        <f t="shared" si="21"/>
        <v>#N/A</v>
      </c>
      <c r="BF40" s="200" t="e">
        <f t="shared" si="22"/>
        <v>#N/A</v>
      </c>
      <c r="BG40" s="200" t="e">
        <f t="shared" si="23"/>
        <v>#N/A</v>
      </c>
      <c r="BH40" s="200" t="e">
        <f t="shared" si="24"/>
        <v>#N/A</v>
      </c>
      <c r="BI40" s="200" t="e">
        <f t="shared" si="25"/>
        <v>#N/A</v>
      </c>
      <c r="BJ40" s="200" t="e">
        <f t="shared" si="26"/>
        <v>#N/A</v>
      </c>
      <c r="BK40" s="200" t="e">
        <f t="shared" si="11"/>
        <v>#N/A</v>
      </c>
      <c r="BL40" s="200" t="e">
        <f t="shared" si="12"/>
        <v>#N/A</v>
      </c>
      <c r="BM40" s="200" t="e">
        <f t="shared" si="13"/>
        <v>#N/A</v>
      </c>
      <c r="BN40" s="175" t="e">
        <f t="shared" si="27"/>
        <v>#N/A</v>
      </c>
      <c r="BO40" s="196" t="e">
        <f t="shared" si="28"/>
        <v>#N/A</v>
      </c>
      <c r="BP40" s="196" t="e">
        <f t="shared" si="29"/>
        <v>#N/A</v>
      </c>
      <c r="BQ40" s="196" t="e">
        <f t="shared" si="30"/>
        <v>#N/A</v>
      </c>
      <c r="BR40" s="196" t="e">
        <f t="shared" si="31"/>
        <v>#N/A</v>
      </c>
      <c r="BS40" s="196" t="e">
        <f t="shared" si="32"/>
        <v>#N/A</v>
      </c>
      <c r="BT40" s="196" t="e">
        <f t="shared" si="33"/>
        <v>#N/A</v>
      </c>
      <c r="BU40" s="196" t="e">
        <f t="shared" si="34"/>
        <v>#N/A</v>
      </c>
      <c r="BV40" s="196" t="e">
        <f t="shared" si="35"/>
        <v>#N/A</v>
      </c>
      <c r="BW40" s="196" t="e">
        <f t="shared" si="14"/>
        <v>#N/A</v>
      </c>
      <c r="BX40" s="196" t="e">
        <f t="shared" si="15"/>
        <v>#N/A</v>
      </c>
      <c r="BY40" s="196" t="e">
        <f t="shared" si="16"/>
        <v>#N/A</v>
      </c>
      <c r="BZ40" s="196"/>
      <c r="CA40" s="232" t="s">
        <v>181</v>
      </c>
      <c r="CB40" s="229"/>
      <c r="CC40" s="229"/>
      <c r="CD40" s="229"/>
      <c r="CE40" s="238"/>
      <c r="CF40" s="238"/>
      <c r="CG40" s="238"/>
      <c r="CH40" s="229"/>
      <c r="CU40" s="175" t="str">
        <f t="shared" si="0"/>
        <v>N/A</v>
      </c>
      <c r="CV40" s="175" t="str">
        <f t="shared" si="1"/>
        <v>N/A</v>
      </c>
      <c r="CW40" s="175" t="str">
        <f t="shared" si="2"/>
        <v>N/A</v>
      </c>
      <c r="CX40" s="175" t="str">
        <f t="shared" si="3"/>
        <v>N/A</v>
      </c>
      <c r="CY40" s="175" t="str">
        <f t="shared" si="17"/>
        <v>N/A</v>
      </c>
      <c r="CZ40" s="175" t="str">
        <f t="shared" si="4"/>
        <v>N/A</v>
      </c>
      <c r="DA40" s="175" t="str">
        <f t="shared" si="5"/>
        <v>N/A</v>
      </c>
      <c r="DB40" s="175" t="str">
        <f t="shared" si="6"/>
        <v>N/A</v>
      </c>
      <c r="DC40" s="175" t="str">
        <f t="shared" si="7"/>
        <v>N/A</v>
      </c>
      <c r="DD40" s="175" t="str">
        <f t="shared" si="8"/>
        <v>N/A</v>
      </c>
      <c r="DE40" s="175" t="str">
        <f t="shared" si="9"/>
        <v>N/A</v>
      </c>
      <c r="DF40" s="175" t="str">
        <f t="shared" si="10"/>
        <v>N/A</v>
      </c>
    </row>
    <row r="41" spans="1:110" s="175" customFormat="1" ht="15">
      <c r="A41" s="263"/>
      <c r="F41" s="263"/>
      <c r="I41" s="248"/>
      <c r="J41" s="248"/>
      <c r="K41" s="242"/>
      <c r="O41" s="173"/>
      <c r="T41"/>
      <c r="U41"/>
      <c r="V41"/>
      <c r="W41"/>
      <c r="X41"/>
      <c r="Y41"/>
      <c r="Z41"/>
      <c r="AA41"/>
      <c r="AB41"/>
      <c r="AC41"/>
      <c r="AD41"/>
      <c r="AE41"/>
      <c r="AF41"/>
      <c r="AG41"/>
      <c r="AH41"/>
      <c r="AI41"/>
      <c r="AJ41"/>
      <c r="AK41"/>
      <c r="AL41"/>
      <c r="AM41"/>
      <c r="AN41"/>
      <c r="AO41"/>
      <c r="AP41"/>
      <c r="AQ41"/>
      <c r="AR41"/>
      <c r="AS41"/>
      <c r="AT41"/>
      <c r="AU41"/>
      <c r="AV41"/>
      <c r="AW41"/>
      <c r="AX41" s="196"/>
      <c r="AY41" s="196"/>
      <c r="AZ41" s="196"/>
      <c r="BA41" s="199" t="s">
        <v>240</v>
      </c>
      <c r="BB41" s="200" t="e">
        <f t="shared" si="18"/>
        <v>#N/A</v>
      </c>
      <c r="BC41" s="200" t="e">
        <f t="shared" si="19"/>
        <v>#N/A</v>
      </c>
      <c r="BD41" s="200" t="e">
        <f t="shared" si="20"/>
        <v>#N/A</v>
      </c>
      <c r="BE41" s="200" t="e">
        <f t="shared" si="21"/>
        <v>#N/A</v>
      </c>
      <c r="BF41" s="200" t="e">
        <f t="shared" si="22"/>
        <v>#N/A</v>
      </c>
      <c r="BG41" s="200" t="e">
        <f t="shared" si="23"/>
        <v>#N/A</v>
      </c>
      <c r="BH41" s="200" t="e">
        <f t="shared" si="24"/>
        <v>#N/A</v>
      </c>
      <c r="BI41" s="200" t="e">
        <f t="shared" si="25"/>
        <v>#N/A</v>
      </c>
      <c r="BJ41" s="200" t="e">
        <f t="shared" si="26"/>
        <v>#N/A</v>
      </c>
      <c r="BK41" s="200" t="e">
        <f t="shared" si="11"/>
        <v>#N/A</v>
      </c>
      <c r="BL41" s="200" t="e">
        <f t="shared" si="12"/>
        <v>#N/A</v>
      </c>
      <c r="BM41" s="200" t="e">
        <f t="shared" si="13"/>
        <v>#N/A</v>
      </c>
      <c r="BN41" s="175" t="e">
        <f t="shared" si="27"/>
        <v>#N/A</v>
      </c>
      <c r="BO41" s="196" t="e">
        <f t="shared" si="28"/>
        <v>#N/A</v>
      </c>
      <c r="BP41" s="196" t="e">
        <f t="shared" si="29"/>
        <v>#N/A</v>
      </c>
      <c r="BQ41" s="196" t="e">
        <f t="shared" si="30"/>
        <v>#N/A</v>
      </c>
      <c r="BR41" s="196" t="e">
        <f t="shared" si="31"/>
        <v>#N/A</v>
      </c>
      <c r="BS41" s="196" t="e">
        <f t="shared" si="32"/>
        <v>#N/A</v>
      </c>
      <c r="BT41" s="196" t="e">
        <f t="shared" si="33"/>
        <v>#N/A</v>
      </c>
      <c r="BU41" s="196" t="e">
        <f t="shared" si="34"/>
        <v>#N/A</v>
      </c>
      <c r="BV41" s="196" t="e">
        <f t="shared" si="35"/>
        <v>#N/A</v>
      </c>
      <c r="BW41" s="196" t="e">
        <f t="shared" si="14"/>
        <v>#N/A</v>
      </c>
      <c r="BX41" s="196" t="e">
        <f t="shared" si="15"/>
        <v>#N/A</v>
      </c>
      <c r="BY41" s="196" t="e">
        <f t="shared" si="16"/>
        <v>#N/A</v>
      </c>
      <c r="BZ41" s="196"/>
      <c r="CA41" s="232" t="s">
        <v>259</v>
      </c>
      <c r="CB41" s="229"/>
      <c r="CC41" s="229"/>
      <c r="CD41" s="229"/>
      <c r="CE41" s="238"/>
      <c r="CF41" s="238"/>
      <c r="CG41" s="238"/>
      <c r="CH41" s="229"/>
      <c r="CU41" s="175" t="str">
        <f t="shared" si="0"/>
        <v>N/A</v>
      </c>
      <c r="CV41" s="175" t="str">
        <f t="shared" si="1"/>
        <v>N/A</v>
      </c>
      <c r="CW41" s="175" t="str">
        <f t="shared" si="2"/>
        <v>N/A</v>
      </c>
      <c r="CX41" s="175" t="str">
        <f t="shared" si="3"/>
        <v>N/A</v>
      </c>
      <c r="CY41" s="175" t="str">
        <f t="shared" si="17"/>
        <v>N/A</v>
      </c>
      <c r="CZ41" s="175" t="str">
        <f t="shared" si="4"/>
        <v>N/A</v>
      </c>
      <c r="DA41" s="175" t="str">
        <f t="shared" si="5"/>
        <v>N/A</v>
      </c>
      <c r="DB41" s="175" t="str">
        <f t="shared" si="6"/>
        <v>N/A</v>
      </c>
      <c r="DC41" s="175" t="str">
        <f t="shared" si="7"/>
        <v>N/A</v>
      </c>
      <c r="DD41" s="175" t="str">
        <f t="shared" si="8"/>
        <v>N/A</v>
      </c>
      <c r="DE41" s="175" t="str">
        <f t="shared" si="9"/>
        <v>N/A</v>
      </c>
      <c r="DF41" s="175" t="str">
        <f t="shared" si="10"/>
        <v>N/A</v>
      </c>
    </row>
    <row r="42" spans="1:110" s="175" customFormat="1" ht="15">
      <c r="A42" s="263"/>
      <c r="F42" s="263"/>
      <c r="I42" s="248"/>
      <c r="J42" s="248"/>
      <c r="K42" s="242"/>
      <c r="O42" s="173"/>
      <c r="T42"/>
      <c r="U42"/>
      <c r="V42"/>
      <c r="W42"/>
      <c r="X42"/>
      <c r="Y42"/>
      <c r="Z42"/>
      <c r="AA42"/>
      <c r="AB42"/>
      <c r="AC42"/>
      <c r="AD42"/>
      <c r="AE42"/>
      <c r="AF42"/>
      <c r="AG42"/>
      <c r="AH42"/>
      <c r="AI42"/>
      <c r="AJ42"/>
      <c r="AK42"/>
      <c r="AL42"/>
      <c r="AM42"/>
      <c r="AN42"/>
      <c r="AO42"/>
      <c r="AP42"/>
      <c r="AQ42"/>
      <c r="AR42"/>
      <c r="AS42"/>
      <c r="AT42"/>
      <c r="AU42"/>
      <c r="AV42"/>
      <c r="AW42"/>
      <c r="AX42" s="196"/>
      <c r="AY42" s="196"/>
      <c r="AZ42" s="196"/>
      <c r="BA42" s="199" t="s">
        <v>421</v>
      </c>
      <c r="BB42" s="200" t="e">
        <f t="shared" si="18"/>
        <v>#N/A</v>
      </c>
      <c r="BC42" s="200" t="e">
        <f t="shared" si="19"/>
        <v>#N/A</v>
      </c>
      <c r="BD42" s="200" t="e">
        <f t="shared" si="20"/>
        <v>#N/A</v>
      </c>
      <c r="BE42" s="200" t="e">
        <f t="shared" si="21"/>
        <v>#N/A</v>
      </c>
      <c r="BF42" s="200" t="e">
        <f t="shared" si="22"/>
        <v>#N/A</v>
      </c>
      <c r="BG42" s="200" t="e">
        <f t="shared" si="23"/>
        <v>#N/A</v>
      </c>
      <c r="BH42" s="200" t="e">
        <f t="shared" si="24"/>
        <v>#N/A</v>
      </c>
      <c r="BI42" s="200" t="e">
        <f t="shared" si="25"/>
        <v>#N/A</v>
      </c>
      <c r="BJ42" s="200" t="e">
        <f t="shared" si="26"/>
        <v>#N/A</v>
      </c>
      <c r="BK42" s="200" t="e">
        <f t="shared" si="11"/>
        <v>#N/A</v>
      </c>
      <c r="BL42" s="200" t="e">
        <f t="shared" si="12"/>
        <v>#N/A</v>
      </c>
      <c r="BM42" s="200" t="e">
        <f t="shared" si="13"/>
        <v>#N/A</v>
      </c>
      <c r="BN42" s="175" t="e">
        <f t="shared" si="27"/>
        <v>#N/A</v>
      </c>
      <c r="BO42" s="196" t="e">
        <f t="shared" si="28"/>
        <v>#N/A</v>
      </c>
      <c r="BP42" s="196" t="e">
        <f t="shared" si="29"/>
        <v>#N/A</v>
      </c>
      <c r="BQ42" s="196" t="e">
        <f t="shared" si="30"/>
        <v>#N/A</v>
      </c>
      <c r="BR42" s="196" t="e">
        <f t="shared" si="31"/>
        <v>#N/A</v>
      </c>
      <c r="BS42" s="196" t="e">
        <f t="shared" si="32"/>
        <v>#N/A</v>
      </c>
      <c r="BT42" s="196" t="e">
        <f t="shared" si="33"/>
        <v>#N/A</v>
      </c>
      <c r="BU42" s="196" t="e">
        <f t="shared" si="34"/>
        <v>#N/A</v>
      </c>
      <c r="BV42" s="196" t="e">
        <f t="shared" si="35"/>
        <v>#N/A</v>
      </c>
      <c r="BW42" s="196" t="e">
        <f t="shared" si="14"/>
        <v>#N/A</v>
      </c>
      <c r="BX42" s="196" t="e">
        <f t="shared" si="15"/>
        <v>#N/A</v>
      </c>
      <c r="BY42" s="196" t="e">
        <f t="shared" si="16"/>
        <v>#N/A</v>
      </c>
      <c r="BZ42" s="196"/>
      <c r="CA42" s="232" t="s">
        <v>299</v>
      </c>
      <c r="CB42" s="229"/>
      <c r="CC42" s="229"/>
      <c r="CD42" s="229"/>
      <c r="CE42" s="238"/>
      <c r="CF42" s="238"/>
      <c r="CG42" s="238"/>
      <c r="CH42" s="229"/>
      <c r="CU42" s="175" t="str">
        <f t="shared" si="0"/>
        <v>N/A</v>
      </c>
      <c r="CV42" s="175" t="str">
        <f t="shared" si="1"/>
        <v>N/A</v>
      </c>
      <c r="CW42" s="175" t="str">
        <f t="shared" si="2"/>
        <v>N/A</v>
      </c>
      <c r="CX42" s="175" t="str">
        <f t="shared" si="3"/>
        <v>N/A</v>
      </c>
      <c r="CY42" s="175" t="str">
        <f t="shared" si="17"/>
        <v>N/A</v>
      </c>
      <c r="CZ42" s="175" t="str">
        <f t="shared" si="4"/>
        <v>N/A</v>
      </c>
      <c r="DA42" s="175" t="str">
        <f t="shared" si="5"/>
        <v>N/A</v>
      </c>
      <c r="DB42" s="175" t="str">
        <f t="shared" si="6"/>
        <v>N/A</v>
      </c>
      <c r="DC42" s="175" t="str">
        <f t="shared" si="7"/>
        <v>N/A</v>
      </c>
      <c r="DD42" s="175" t="str">
        <f t="shared" si="8"/>
        <v>N/A</v>
      </c>
      <c r="DE42" s="175" t="str">
        <f t="shared" si="9"/>
        <v>N/A</v>
      </c>
      <c r="DF42" s="175" t="str">
        <f t="shared" si="10"/>
        <v>N/A</v>
      </c>
    </row>
    <row r="43" spans="1:110" s="175" customFormat="1" ht="15">
      <c r="A43" s="263"/>
      <c r="F43" s="263"/>
      <c r="I43" s="248"/>
      <c r="J43" s="248"/>
      <c r="K43" s="242"/>
      <c r="O43" s="173"/>
      <c r="T43"/>
      <c r="U43"/>
      <c r="V43"/>
      <c r="W43"/>
      <c r="X43"/>
      <c r="Y43"/>
      <c r="Z43"/>
      <c r="AA43"/>
      <c r="AB43"/>
      <c r="AC43"/>
      <c r="AD43"/>
      <c r="AE43"/>
      <c r="AF43"/>
      <c r="AG43"/>
      <c r="AH43"/>
      <c r="AI43"/>
      <c r="AJ43"/>
      <c r="AK43"/>
      <c r="AL43"/>
      <c r="AM43"/>
      <c r="AN43"/>
      <c r="AO43"/>
      <c r="AP43"/>
      <c r="AQ43"/>
      <c r="AR43"/>
      <c r="AS43"/>
      <c r="AT43"/>
      <c r="AU43"/>
      <c r="AV43"/>
      <c r="AW43"/>
      <c r="AX43" s="196"/>
      <c r="AY43" s="196"/>
      <c r="AZ43" s="196"/>
      <c r="BA43" s="199" t="s">
        <v>244</v>
      </c>
      <c r="BB43" s="200" t="e">
        <f t="shared" si="18"/>
        <v>#N/A</v>
      </c>
      <c r="BC43" s="200" t="e">
        <f t="shared" si="19"/>
        <v>#N/A</v>
      </c>
      <c r="BD43" s="200" t="e">
        <f t="shared" si="20"/>
        <v>#N/A</v>
      </c>
      <c r="BE43" s="200" t="e">
        <f t="shared" si="21"/>
        <v>#N/A</v>
      </c>
      <c r="BF43" s="200" t="e">
        <f t="shared" si="22"/>
        <v>#N/A</v>
      </c>
      <c r="BG43" s="200" t="e">
        <f t="shared" si="23"/>
        <v>#N/A</v>
      </c>
      <c r="BH43" s="200" t="e">
        <f t="shared" si="24"/>
        <v>#N/A</v>
      </c>
      <c r="BI43" s="200" t="e">
        <f t="shared" si="25"/>
        <v>#N/A</v>
      </c>
      <c r="BJ43" s="200" t="e">
        <f t="shared" si="26"/>
        <v>#N/A</v>
      </c>
      <c r="BK43" s="200" t="e">
        <f t="shared" si="11"/>
        <v>#N/A</v>
      </c>
      <c r="BL43" s="200" t="e">
        <f t="shared" si="12"/>
        <v>#N/A</v>
      </c>
      <c r="BM43" s="200" t="e">
        <f t="shared" si="13"/>
        <v>#N/A</v>
      </c>
      <c r="BN43" s="175" t="e">
        <f t="shared" si="27"/>
        <v>#N/A</v>
      </c>
      <c r="BO43" s="196" t="e">
        <f t="shared" si="28"/>
        <v>#N/A</v>
      </c>
      <c r="BP43" s="196" t="e">
        <f t="shared" si="29"/>
        <v>#N/A</v>
      </c>
      <c r="BQ43" s="196" t="e">
        <f t="shared" si="30"/>
        <v>#N/A</v>
      </c>
      <c r="BR43" s="196" t="e">
        <f t="shared" si="31"/>
        <v>#N/A</v>
      </c>
      <c r="BS43" s="196" t="e">
        <f t="shared" si="32"/>
        <v>#N/A</v>
      </c>
      <c r="BT43" s="196" t="e">
        <f t="shared" si="33"/>
        <v>#N/A</v>
      </c>
      <c r="BU43" s="196" t="e">
        <f t="shared" si="34"/>
        <v>#N/A</v>
      </c>
      <c r="BV43" s="196" t="e">
        <f t="shared" si="35"/>
        <v>#N/A</v>
      </c>
      <c r="BW43" s="196" t="e">
        <f t="shared" si="14"/>
        <v>#N/A</v>
      </c>
      <c r="BX43" s="196" t="e">
        <f t="shared" si="15"/>
        <v>#N/A</v>
      </c>
      <c r="BY43" s="196" t="e">
        <f t="shared" si="16"/>
        <v>#N/A</v>
      </c>
      <c r="BZ43" s="196"/>
      <c r="CA43" s="232" t="s">
        <v>266</v>
      </c>
      <c r="CB43" s="229"/>
      <c r="CC43" s="229"/>
      <c r="CD43" s="229"/>
      <c r="CE43" s="238"/>
      <c r="CF43" s="238"/>
      <c r="CG43" s="238"/>
      <c r="CH43" s="229"/>
      <c r="CU43" s="175" t="str">
        <f t="shared" si="0"/>
        <v>N/A</v>
      </c>
      <c r="CV43" s="175" t="str">
        <f t="shared" si="1"/>
        <v>N/A</v>
      </c>
      <c r="CW43" s="175" t="str">
        <f t="shared" si="2"/>
        <v>N/A</v>
      </c>
      <c r="CX43" s="175" t="str">
        <f t="shared" si="3"/>
        <v>N/A</v>
      </c>
      <c r="CY43" s="175" t="str">
        <f t="shared" si="17"/>
        <v>N/A</v>
      </c>
      <c r="CZ43" s="175" t="str">
        <f t="shared" si="4"/>
        <v>N/A</v>
      </c>
      <c r="DA43" s="175" t="str">
        <f t="shared" si="5"/>
        <v>N/A</v>
      </c>
      <c r="DB43" s="175" t="str">
        <f t="shared" si="6"/>
        <v>N/A</v>
      </c>
      <c r="DC43" s="175" t="str">
        <f t="shared" si="7"/>
        <v>N/A</v>
      </c>
      <c r="DD43" s="175" t="str">
        <f t="shared" si="8"/>
        <v>N/A</v>
      </c>
      <c r="DE43" s="175" t="str">
        <f t="shared" si="9"/>
        <v>N/A</v>
      </c>
      <c r="DF43" s="175" t="str">
        <f t="shared" si="10"/>
        <v>N/A</v>
      </c>
    </row>
    <row r="44" spans="1:110" s="175" customFormat="1" ht="15">
      <c r="A44" s="263"/>
      <c r="F44" s="263"/>
      <c r="I44" s="248"/>
      <c r="J44" s="248"/>
      <c r="K44" s="242"/>
      <c r="O44" s="173"/>
      <c r="T44"/>
      <c r="U44"/>
      <c r="V44"/>
      <c r="W44"/>
      <c r="X44"/>
      <c r="Y44"/>
      <c r="Z44"/>
      <c r="AA44"/>
      <c r="AB44"/>
      <c r="AC44"/>
      <c r="AD44"/>
      <c r="AE44"/>
      <c r="AF44"/>
      <c r="AG44"/>
      <c r="AH44"/>
      <c r="AI44"/>
      <c r="AJ44"/>
      <c r="AK44"/>
      <c r="AL44"/>
      <c r="AM44"/>
      <c r="AN44"/>
      <c r="AO44"/>
      <c r="AP44"/>
      <c r="AQ44"/>
      <c r="AR44"/>
      <c r="AS44"/>
      <c r="AT44"/>
      <c r="AU44"/>
      <c r="AV44"/>
      <c r="AW44"/>
      <c r="AX44" s="196"/>
      <c r="AY44" s="196"/>
      <c r="AZ44" s="196"/>
      <c r="BA44" s="199" t="s">
        <v>249</v>
      </c>
      <c r="BB44" s="200" t="e">
        <f t="shared" si="18"/>
        <v>#N/A</v>
      </c>
      <c r="BC44" s="200" t="e">
        <f t="shared" si="19"/>
        <v>#N/A</v>
      </c>
      <c r="BD44" s="200" t="e">
        <f t="shared" si="20"/>
        <v>#N/A</v>
      </c>
      <c r="BE44" s="200" t="e">
        <f t="shared" si="21"/>
        <v>#N/A</v>
      </c>
      <c r="BF44" s="200" t="e">
        <f t="shared" si="22"/>
        <v>#N/A</v>
      </c>
      <c r="BG44" s="200" t="e">
        <f t="shared" si="23"/>
        <v>#N/A</v>
      </c>
      <c r="BH44" s="200" t="e">
        <f t="shared" si="24"/>
        <v>#N/A</v>
      </c>
      <c r="BI44" s="200" t="e">
        <f t="shared" si="25"/>
        <v>#N/A</v>
      </c>
      <c r="BJ44" s="200" t="e">
        <f t="shared" si="26"/>
        <v>#N/A</v>
      </c>
      <c r="BK44" s="200" t="e">
        <f t="shared" si="11"/>
        <v>#N/A</v>
      </c>
      <c r="BL44" s="200" t="e">
        <f t="shared" si="12"/>
        <v>#N/A</v>
      </c>
      <c r="BM44" s="200" t="e">
        <f t="shared" si="13"/>
        <v>#N/A</v>
      </c>
      <c r="BN44" s="175" t="e">
        <f t="shared" si="27"/>
        <v>#N/A</v>
      </c>
      <c r="BO44" s="196" t="e">
        <f t="shared" si="28"/>
        <v>#N/A</v>
      </c>
      <c r="BP44" s="196" t="e">
        <f t="shared" si="29"/>
        <v>#N/A</v>
      </c>
      <c r="BQ44" s="196" t="e">
        <f t="shared" si="30"/>
        <v>#N/A</v>
      </c>
      <c r="BR44" s="196" t="e">
        <f t="shared" si="31"/>
        <v>#N/A</v>
      </c>
      <c r="BS44" s="196" t="e">
        <f t="shared" si="32"/>
        <v>#N/A</v>
      </c>
      <c r="BT44" s="196" t="e">
        <f t="shared" si="33"/>
        <v>#N/A</v>
      </c>
      <c r="BU44" s="196" t="e">
        <f t="shared" si="34"/>
        <v>#N/A</v>
      </c>
      <c r="BV44" s="196" t="e">
        <f t="shared" si="35"/>
        <v>#N/A</v>
      </c>
      <c r="BW44" s="196" t="e">
        <f t="shared" si="14"/>
        <v>#N/A</v>
      </c>
      <c r="BX44" s="196" t="e">
        <f t="shared" si="15"/>
        <v>#N/A</v>
      </c>
      <c r="BY44" s="196" t="e">
        <f t="shared" si="16"/>
        <v>#N/A</v>
      </c>
      <c r="BZ44" s="196"/>
      <c r="CA44" s="232" t="s">
        <v>267</v>
      </c>
      <c r="CB44" s="229"/>
      <c r="CC44" s="229"/>
      <c r="CD44" s="229"/>
      <c r="CE44" s="238"/>
      <c r="CF44" s="238"/>
      <c r="CG44" s="238"/>
      <c r="CH44" s="229"/>
      <c r="CU44" s="175" t="str">
        <f t="shared" si="0"/>
        <v>N/A</v>
      </c>
      <c r="CV44" s="175" t="str">
        <f t="shared" si="1"/>
        <v>N/A</v>
      </c>
      <c r="CW44" s="175" t="str">
        <f t="shared" si="2"/>
        <v>N/A</v>
      </c>
      <c r="CX44" s="175" t="str">
        <f t="shared" si="3"/>
        <v>N/A</v>
      </c>
      <c r="CY44" s="175" t="str">
        <f t="shared" si="17"/>
        <v>N/A</v>
      </c>
      <c r="CZ44" s="175" t="str">
        <f t="shared" si="4"/>
        <v>N/A</v>
      </c>
      <c r="DA44" s="175" t="str">
        <f t="shared" si="5"/>
        <v>N/A</v>
      </c>
      <c r="DB44" s="175" t="str">
        <f t="shared" si="6"/>
        <v>N/A</v>
      </c>
      <c r="DC44" s="175" t="str">
        <f t="shared" si="7"/>
        <v>N/A</v>
      </c>
      <c r="DD44" s="175" t="str">
        <f t="shared" si="8"/>
        <v>N/A</v>
      </c>
      <c r="DE44" s="175" t="str">
        <f t="shared" si="9"/>
        <v>N/A</v>
      </c>
      <c r="DF44" s="175" t="str">
        <f t="shared" si="10"/>
        <v>N/A</v>
      </c>
    </row>
    <row r="45" spans="1:110" s="175" customFormat="1" ht="15">
      <c r="A45" s="263"/>
      <c r="F45" s="263"/>
      <c r="I45" s="248"/>
      <c r="J45" s="248"/>
      <c r="K45" s="242"/>
      <c r="O45" s="173"/>
      <c r="T45"/>
      <c r="U45"/>
      <c r="V45"/>
      <c r="W45"/>
      <c r="X45"/>
      <c r="Y45"/>
      <c r="Z45"/>
      <c r="AA45"/>
      <c r="AB45"/>
      <c r="AC45"/>
      <c r="AD45"/>
      <c r="AE45"/>
      <c r="AF45"/>
      <c r="AG45"/>
      <c r="AH45"/>
      <c r="AI45"/>
      <c r="AJ45"/>
      <c r="AK45"/>
      <c r="AL45"/>
      <c r="AM45"/>
      <c r="AN45"/>
      <c r="AO45"/>
      <c r="AP45"/>
      <c r="AQ45"/>
      <c r="AR45"/>
      <c r="AS45"/>
      <c r="AT45"/>
      <c r="AU45"/>
      <c r="AV45"/>
      <c r="AW45"/>
      <c r="AX45" s="196"/>
      <c r="AY45" s="196"/>
      <c r="AZ45" s="196"/>
      <c r="BA45" s="199" t="s">
        <v>250</v>
      </c>
      <c r="BB45" s="200" t="e">
        <f t="shared" si="18"/>
        <v>#N/A</v>
      </c>
      <c r="BC45" s="200" t="e">
        <f t="shared" si="19"/>
        <v>#N/A</v>
      </c>
      <c r="BD45" s="200" t="e">
        <f t="shared" si="20"/>
        <v>#N/A</v>
      </c>
      <c r="BE45" s="200" t="e">
        <f t="shared" si="21"/>
        <v>#N/A</v>
      </c>
      <c r="BF45" s="200" t="e">
        <f t="shared" si="22"/>
        <v>#N/A</v>
      </c>
      <c r="BG45" s="200" t="e">
        <f t="shared" si="23"/>
        <v>#N/A</v>
      </c>
      <c r="BH45" s="200" t="e">
        <f t="shared" si="24"/>
        <v>#N/A</v>
      </c>
      <c r="BI45" s="200" t="e">
        <f t="shared" si="25"/>
        <v>#N/A</v>
      </c>
      <c r="BJ45" s="200" t="e">
        <f t="shared" si="26"/>
        <v>#N/A</v>
      </c>
      <c r="BK45" s="200" t="e">
        <f t="shared" si="11"/>
        <v>#N/A</v>
      </c>
      <c r="BL45" s="200" t="e">
        <f t="shared" si="12"/>
        <v>#N/A</v>
      </c>
      <c r="BM45" s="200" t="e">
        <f t="shared" si="13"/>
        <v>#N/A</v>
      </c>
      <c r="BN45" s="175" t="e">
        <f t="shared" si="27"/>
        <v>#N/A</v>
      </c>
      <c r="BO45" s="196" t="e">
        <f t="shared" si="28"/>
        <v>#N/A</v>
      </c>
      <c r="BP45" s="196" t="e">
        <f t="shared" si="29"/>
        <v>#N/A</v>
      </c>
      <c r="BQ45" s="196" t="e">
        <f t="shared" si="30"/>
        <v>#N/A</v>
      </c>
      <c r="BR45" s="196" t="e">
        <f t="shared" si="31"/>
        <v>#N/A</v>
      </c>
      <c r="BS45" s="196" t="e">
        <f t="shared" si="32"/>
        <v>#N/A</v>
      </c>
      <c r="BT45" s="196" t="e">
        <f t="shared" si="33"/>
        <v>#N/A</v>
      </c>
      <c r="BU45" s="196" t="e">
        <f t="shared" si="34"/>
        <v>#N/A</v>
      </c>
      <c r="BV45" s="196" t="e">
        <f t="shared" si="35"/>
        <v>#N/A</v>
      </c>
      <c r="BW45" s="196" t="e">
        <f t="shared" si="14"/>
        <v>#N/A</v>
      </c>
      <c r="BX45" s="196" t="e">
        <f t="shared" si="15"/>
        <v>#N/A</v>
      </c>
      <c r="BY45" s="196" t="e">
        <f t="shared" si="16"/>
        <v>#N/A</v>
      </c>
      <c r="BZ45" s="196"/>
      <c r="CA45" s="232" t="s">
        <v>313</v>
      </c>
      <c r="CB45" s="229"/>
      <c r="CC45" s="229"/>
      <c r="CD45" s="229"/>
      <c r="CE45" s="238"/>
      <c r="CF45" s="238"/>
      <c r="CG45" s="238"/>
      <c r="CH45" s="229"/>
      <c r="CU45" s="175" t="str">
        <f t="shared" si="0"/>
        <v>N/A</v>
      </c>
      <c r="CV45" s="175" t="str">
        <f t="shared" si="1"/>
        <v>N/A</v>
      </c>
      <c r="CW45" s="175" t="str">
        <f t="shared" si="2"/>
        <v>N/A</v>
      </c>
      <c r="CX45" s="175" t="str">
        <f t="shared" si="3"/>
        <v>N/A</v>
      </c>
      <c r="CY45" s="175" t="str">
        <f t="shared" si="17"/>
        <v>N/A</v>
      </c>
      <c r="CZ45" s="175" t="str">
        <f t="shared" si="4"/>
        <v>N/A</v>
      </c>
      <c r="DA45" s="175" t="str">
        <f t="shared" si="5"/>
        <v>N/A</v>
      </c>
      <c r="DB45" s="175" t="str">
        <f t="shared" si="6"/>
        <v>N/A</v>
      </c>
      <c r="DC45" s="175" t="str">
        <f t="shared" si="7"/>
        <v>N/A</v>
      </c>
      <c r="DD45" s="175" t="str">
        <f t="shared" si="8"/>
        <v>N/A</v>
      </c>
      <c r="DE45" s="175" t="str">
        <f t="shared" si="9"/>
        <v>N/A</v>
      </c>
      <c r="DF45" s="175" t="str">
        <f t="shared" si="10"/>
        <v>N/A</v>
      </c>
    </row>
    <row r="46" spans="1:110" s="175" customFormat="1" ht="15">
      <c r="A46" s="263"/>
      <c r="F46" s="263"/>
      <c r="I46" s="248"/>
      <c r="J46" s="248"/>
      <c r="K46" s="242"/>
      <c r="O46" s="173"/>
      <c r="T46"/>
      <c r="U46"/>
      <c r="V46"/>
      <c r="W46"/>
      <c r="X46"/>
      <c r="Y46"/>
      <c r="Z46"/>
      <c r="AA46"/>
      <c r="AB46"/>
      <c r="AC46"/>
      <c r="AD46"/>
      <c r="AE46"/>
      <c r="AF46"/>
      <c r="AG46"/>
      <c r="AH46"/>
      <c r="AI46"/>
      <c r="AJ46"/>
      <c r="AK46"/>
      <c r="AL46"/>
      <c r="AM46"/>
      <c r="AN46"/>
      <c r="AO46"/>
      <c r="AP46"/>
      <c r="AQ46"/>
      <c r="AR46"/>
      <c r="AS46"/>
      <c r="AT46"/>
      <c r="AU46"/>
      <c r="AV46"/>
      <c r="AW46"/>
      <c r="AX46" s="196"/>
      <c r="AY46" s="196"/>
      <c r="AZ46" s="196"/>
      <c r="BA46" s="199" t="s">
        <v>251</v>
      </c>
      <c r="BB46" s="200" t="e">
        <f t="shared" si="18"/>
        <v>#N/A</v>
      </c>
      <c r="BC46" s="200" t="e">
        <f t="shared" si="19"/>
        <v>#N/A</v>
      </c>
      <c r="BD46" s="200" t="e">
        <f t="shared" si="20"/>
        <v>#N/A</v>
      </c>
      <c r="BE46" s="200" t="e">
        <f t="shared" si="21"/>
        <v>#N/A</v>
      </c>
      <c r="BF46" s="200" t="e">
        <f t="shared" si="22"/>
        <v>#N/A</v>
      </c>
      <c r="BG46" s="200" t="e">
        <f t="shared" si="23"/>
        <v>#N/A</v>
      </c>
      <c r="BH46" s="200" t="e">
        <f t="shared" si="24"/>
        <v>#N/A</v>
      </c>
      <c r="BI46" s="200" t="e">
        <f t="shared" si="25"/>
        <v>#N/A</v>
      </c>
      <c r="BJ46" s="200" t="e">
        <f t="shared" si="26"/>
        <v>#N/A</v>
      </c>
      <c r="BK46" s="200" t="e">
        <f t="shared" si="11"/>
        <v>#N/A</v>
      </c>
      <c r="BL46" s="200" t="e">
        <f t="shared" si="12"/>
        <v>#N/A</v>
      </c>
      <c r="BM46" s="200" t="e">
        <f t="shared" si="13"/>
        <v>#N/A</v>
      </c>
      <c r="BN46" s="175" t="e">
        <f t="shared" si="27"/>
        <v>#N/A</v>
      </c>
      <c r="BO46" s="196" t="e">
        <f t="shared" si="28"/>
        <v>#N/A</v>
      </c>
      <c r="BP46" s="196" t="e">
        <f t="shared" si="29"/>
        <v>#N/A</v>
      </c>
      <c r="BQ46" s="196" t="e">
        <f t="shared" si="30"/>
        <v>#N/A</v>
      </c>
      <c r="BR46" s="196" t="e">
        <f t="shared" si="31"/>
        <v>#N/A</v>
      </c>
      <c r="BS46" s="196" t="e">
        <f t="shared" si="32"/>
        <v>#N/A</v>
      </c>
      <c r="BT46" s="196" t="e">
        <f t="shared" si="33"/>
        <v>#N/A</v>
      </c>
      <c r="BU46" s="196" t="e">
        <f t="shared" si="34"/>
        <v>#N/A</v>
      </c>
      <c r="BV46" s="196" t="e">
        <f t="shared" si="35"/>
        <v>#N/A</v>
      </c>
      <c r="BW46" s="196" t="e">
        <f t="shared" si="14"/>
        <v>#N/A</v>
      </c>
      <c r="BX46" s="196" t="e">
        <f t="shared" si="15"/>
        <v>#N/A</v>
      </c>
      <c r="BY46" s="196" t="e">
        <f t="shared" si="16"/>
        <v>#N/A</v>
      </c>
      <c r="BZ46" s="196"/>
      <c r="CA46" s="232" t="s">
        <v>306</v>
      </c>
      <c r="CB46" s="229"/>
      <c r="CC46" s="229"/>
      <c r="CD46" s="229"/>
      <c r="CE46" s="238"/>
      <c r="CF46" s="238"/>
      <c r="CG46" s="238"/>
      <c r="CH46" s="229"/>
      <c r="CU46" s="175" t="str">
        <f t="shared" si="0"/>
        <v>N/A</v>
      </c>
      <c r="CV46" s="175" t="str">
        <f t="shared" si="1"/>
        <v>N/A</v>
      </c>
      <c r="CW46" s="175" t="str">
        <f t="shared" si="2"/>
        <v>N/A</v>
      </c>
      <c r="CX46" s="175" t="str">
        <f t="shared" si="3"/>
        <v>N/A</v>
      </c>
      <c r="CY46" s="175" t="str">
        <f t="shared" si="17"/>
        <v>N/A</v>
      </c>
      <c r="CZ46" s="175" t="str">
        <f t="shared" si="4"/>
        <v>N/A</v>
      </c>
      <c r="DA46" s="175" t="str">
        <f t="shared" si="5"/>
        <v>N/A</v>
      </c>
      <c r="DB46" s="175" t="str">
        <f t="shared" si="6"/>
        <v>N/A</v>
      </c>
      <c r="DC46" s="175" t="str">
        <f t="shared" si="7"/>
        <v>N/A</v>
      </c>
      <c r="DD46" s="175" t="str">
        <f t="shared" si="8"/>
        <v>N/A</v>
      </c>
      <c r="DE46" s="175" t="str">
        <f t="shared" si="9"/>
        <v>N/A</v>
      </c>
      <c r="DF46" s="175" t="str">
        <f t="shared" si="10"/>
        <v>N/A</v>
      </c>
    </row>
    <row r="47" spans="1:110" s="175" customFormat="1" ht="15">
      <c r="A47" s="263"/>
      <c r="F47" s="263"/>
      <c r="I47" s="338"/>
      <c r="J47" s="248"/>
      <c r="K47" s="242"/>
      <c r="O47" s="173"/>
      <c r="T47"/>
      <c r="U47"/>
      <c r="V47"/>
      <c r="W47"/>
      <c r="X47"/>
      <c r="Y47"/>
      <c r="Z47"/>
      <c r="AA47"/>
      <c r="AB47"/>
      <c r="AC47"/>
      <c r="AD47"/>
      <c r="AE47"/>
      <c r="AF47"/>
      <c r="AG47"/>
      <c r="AH47"/>
      <c r="AI47"/>
      <c r="AJ47"/>
      <c r="AK47"/>
      <c r="AL47"/>
      <c r="AM47"/>
      <c r="AN47"/>
      <c r="AO47"/>
      <c r="AP47"/>
      <c r="AQ47"/>
      <c r="AR47"/>
      <c r="AS47"/>
      <c r="AT47"/>
      <c r="AU47"/>
      <c r="AV47"/>
      <c r="AW47"/>
      <c r="AX47" s="196"/>
      <c r="AY47" s="196"/>
      <c r="AZ47" s="196"/>
      <c r="BA47" s="199" t="s">
        <v>202</v>
      </c>
      <c r="BB47" s="200" t="e">
        <f t="shared" si="18"/>
        <v>#N/A</v>
      </c>
      <c r="BC47" s="200" t="e">
        <f t="shared" si="19"/>
        <v>#N/A</v>
      </c>
      <c r="BD47" s="200" t="e">
        <f t="shared" si="20"/>
        <v>#N/A</v>
      </c>
      <c r="BE47" s="200" t="e">
        <f t="shared" si="21"/>
        <v>#N/A</v>
      </c>
      <c r="BF47" s="200" t="e">
        <f t="shared" si="22"/>
        <v>#N/A</v>
      </c>
      <c r="BG47" s="200" t="e">
        <f t="shared" si="23"/>
        <v>#N/A</v>
      </c>
      <c r="BH47" s="200" t="e">
        <f t="shared" si="24"/>
        <v>#N/A</v>
      </c>
      <c r="BI47" s="200" t="e">
        <f t="shared" si="25"/>
        <v>#N/A</v>
      </c>
      <c r="BJ47" s="200" t="e">
        <f t="shared" si="26"/>
        <v>#N/A</v>
      </c>
      <c r="BK47" s="200" t="e">
        <f t="shared" si="11"/>
        <v>#N/A</v>
      </c>
      <c r="BL47" s="200" t="e">
        <f t="shared" si="12"/>
        <v>#N/A</v>
      </c>
      <c r="BM47" s="200" t="e">
        <f t="shared" si="13"/>
        <v>#N/A</v>
      </c>
      <c r="BN47" s="175" t="e">
        <f t="shared" si="27"/>
        <v>#N/A</v>
      </c>
      <c r="BO47" s="196" t="e">
        <f t="shared" si="28"/>
        <v>#N/A</v>
      </c>
      <c r="BP47" s="196" t="e">
        <f t="shared" si="29"/>
        <v>#N/A</v>
      </c>
      <c r="BQ47" s="196" t="e">
        <f t="shared" si="30"/>
        <v>#N/A</v>
      </c>
      <c r="BR47" s="196" t="e">
        <f t="shared" si="31"/>
        <v>#N/A</v>
      </c>
      <c r="BS47" s="196" t="e">
        <f t="shared" si="32"/>
        <v>#N/A</v>
      </c>
      <c r="BT47" s="196" t="e">
        <f t="shared" si="33"/>
        <v>#N/A</v>
      </c>
      <c r="BU47" s="196" t="e">
        <f t="shared" si="34"/>
        <v>#N/A</v>
      </c>
      <c r="BV47" s="196" t="e">
        <f t="shared" si="35"/>
        <v>#N/A</v>
      </c>
      <c r="BW47" s="196" t="e">
        <f t="shared" si="14"/>
        <v>#N/A</v>
      </c>
      <c r="BX47" s="196" t="e">
        <f t="shared" si="15"/>
        <v>#N/A</v>
      </c>
      <c r="BY47" s="196" t="e">
        <f t="shared" si="16"/>
        <v>#N/A</v>
      </c>
      <c r="BZ47" s="196"/>
      <c r="CA47" s="232" t="s">
        <v>300</v>
      </c>
      <c r="CB47" s="229"/>
      <c r="CC47" s="229"/>
      <c r="CD47" s="229"/>
      <c r="CE47" s="238"/>
      <c r="CF47" s="238"/>
      <c r="CG47" s="238"/>
      <c r="CH47" s="229"/>
      <c r="CU47" s="175" t="str">
        <f t="shared" si="0"/>
        <v>N/A</v>
      </c>
      <c r="CV47" s="175" t="str">
        <f t="shared" si="1"/>
        <v>N/A</v>
      </c>
      <c r="CW47" s="175" t="str">
        <f t="shared" si="2"/>
        <v>N/A</v>
      </c>
      <c r="CX47" s="175" t="str">
        <f t="shared" si="3"/>
        <v>N/A</v>
      </c>
      <c r="CY47" s="175" t="str">
        <f t="shared" si="17"/>
        <v>N/A</v>
      </c>
      <c r="CZ47" s="175" t="str">
        <f t="shared" si="4"/>
        <v>N/A</v>
      </c>
      <c r="DA47" s="175" t="str">
        <f t="shared" si="5"/>
        <v>N/A</v>
      </c>
      <c r="DB47" s="175" t="str">
        <f t="shared" si="6"/>
        <v>N/A</v>
      </c>
      <c r="DC47" s="175" t="str">
        <f t="shared" si="7"/>
        <v>N/A</v>
      </c>
      <c r="DD47" s="175" t="str">
        <f t="shared" si="8"/>
        <v>N/A</v>
      </c>
      <c r="DE47" s="175" t="str">
        <f t="shared" si="9"/>
        <v>N/A</v>
      </c>
      <c r="DF47" s="175" t="str">
        <f t="shared" si="10"/>
        <v>N/A</v>
      </c>
    </row>
    <row r="48" spans="1:110" s="175" customFormat="1" ht="15">
      <c r="A48" s="263"/>
      <c r="F48" s="263"/>
      <c r="I48" s="338"/>
      <c r="J48" s="338"/>
      <c r="K48" s="242"/>
      <c r="O48" s="173"/>
      <c r="T48"/>
      <c r="U48"/>
      <c r="V48"/>
      <c r="W48"/>
      <c r="X48"/>
      <c r="Y48"/>
      <c r="Z48"/>
      <c r="AA48"/>
      <c r="AB48"/>
      <c r="AC48"/>
      <c r="AD48"/>
      <c r="AE48"/>
      <c r="AF48"/>
      <c r="AG48"/>
      <c r="AH48"/>
      <c r="AI48"/>
      <c r="AJ48"/>
      <c r="AK48"/>
      <c r="AL48"/>
      <c r="AM48"/>
      <c r="AN48"/>
      <c r="AO48"/>
      <c r="AP48"/>
      <c r="AQ48"/>
      <c r="AR48"/>
      <c r="AS48"/>
      <c r="AT48"/>
      <c r="AU48"/>
      <c r="AV48"/>
      <c r="AW48"/>
      <c r="AX48" s="196"/>
      <c r="AY48" s="196"/>
      <c r="AZ48" s="196"/>
      <c r="BA48" s="199" t="s">
        <v>413</v>
      </c>
      <c r="BB48" s="200" t="e">
        <f t="shared" si="18"/>
        <v>#N/A</v>
      </c>
      <c r="BC48" s="200" t="e">
        <f t="shared" si="19"/>
        <v>#N/A</v>
      </c>
      <c r="BD48" s="200" t="e">
        <f t="shared" si="20"/>
        <v>#N/A</v>
      </c>
      <c r="BE48" s="200" t="e">
        <f t="shared" si="21"/>
        <v>#N/A</v>
      </c>
      <c r="BF48" s="200" t="e">
        <f t="shared" si="22"/>
        <v>#N/A</v>
      </c>
      <c r="BG48" s="200" t="e">
        <f t="shared" si="23"/>
        <v>#N/A</v>
      </c>
      <c r="BH48" s="200" t="e">
        <f t="shared" si="24"/>
        <v>#N/A</v>
      </c>
      <c r="BI48" s="200" t="e">
        <f t="shared" si="25"/>
        <v>#N/A</v>
      </c>
      <c r="BJ48" s="200" t="e">
        <f t="shared" si="26"/>
        <v>#N/A</v>
      </c>
      <c r="BK48" s="200" t="e">
        <f t="shared" si="11"/>
        <v>#N/A</v>
      </c>
      <c r="BL48" s="200" t="e">
        <f t="shared" si="12"/>
        <v>#N/A</v>
      </c>
      <c r="BM48" s="200" t="e">
        <f t="shared" si="13"/>
        <v>#N/A</v>
      </c>
      <c r="BN48" s="175" t="e">
        <f t="shared" si="27"/>
        <v>#N/A</v>
      </c>
      <c r="BO48" s="196" t="e">
        <f t="shared" si="28"/>
        <v>#N/A</v>
      </c>
      <c r="BP48" s="196" t="e">
        <f t="shared" si="29"/>
        <v>#N/A</v>
      </c>
      <c r="BQ48" s="196" t="e">
        <f t="shared" si="30"/>
        <v>#N/A</v>
      </c>
      <c r="BR48" s="196" t="e">
        <f t="shared" si="31"/>
        <v>#N/A</v>
      </c>
      <c r="BS48" s="196" t="e">
        <f t="shared" si="32"/>
        <v>#N/A</v>
      </c>
      <c r="BT48" s="196" t="e">
        <f t="shared" si="33"/>
        <v>#N/A</v>
      </c>
      <c r="BU48" s="196" t="e">
        <f t="shared" si="34"/>
        <v>#N/A</v>
      </c>
      <c r="BV48" s="196" t="e">
        <f t="shared" si="35"/>
        <v>#N/A</v>
      </c>
      <c r="BW48" s="196" t="e">
        <f t="shared" si="14"/>
        <v>#N/A</v>
      </c>
      <c r="BX48" s="196" t="e">
        <f t="shared" si="15"/>
        <v>#N/A</v>
      </c>
      <c r="BY48" s="196" t="e">
        <f t="shared" si="16"/>
        <v>#N/A</v>
      </c>
      <c r="BZ48" s="196"/>
      <c r="CA48" s="232" t="s">
        <v>301</v>
      </c>
      <c r="CB48" s="229"/>
      <c r="CC48" s="229"/>
      <c r="CD48" s="229"/>
      <c r="CE48" s="238"/>
      <c r="CF48" s="238"/>
      <c r="CG48" s="238"/>
      <c r="CH48" s="229"/>
      <c r="CU48" s="175" t="str">
        <f t="shared" si="0"/>
        <v>N/A</v>
      </c>
      <c r="CV48" s="175" t="str">
        <f t="shared" si="1"/>
        <v>N/A</v>
      </c>
      <c r="CW48" s="175" t="str">
        <f t="shared" si="2"/>
        <v>N/A</v>
      </c>
      <c r="CX48" s="175" t="str">
        <f t="shared" si="3"/>
        <v>N/A</v>
      </c>
      <c r="CY48" s="175" t="str">
        <f t="shared" si="17"/>
        <v>N/A</v>
      </c>
      <c r="CZ48" s="175" t="str">
        <f t="shared" si="4"/>
        <v>N/A</v>
      </c>
      <c r="DA48" s="175" t="str">
        <f t="shared" si="5"/>
        <v>N/A</v>
      </c>
      <c r="DB48" s="175" t="str">
        <f t="shared" si="6"/>
        <v>N/A</v>
      </c>
      <c r="DC48" s="175" t="str">
        <f t="shared" si="7"/>
        <v>N/A</v>
      </c>
      <c r="DD48" s="175" t="str">
        <f t="shared" si="8"/>
        <v>N/A</v>
      </c>
      <c r="DE48" s="175" t="str">
        <f t="shared" si="9"/>
        <v>N/A</v>
      </c>
      <c r="DF48" s="175" t="str">
        <f t="shared" si="10"/>
        <v>N/A</v>
      </c>
    </row>
    <row r="49" spans="1:110" s="175" customFormat="1" ht="15">
      <c r="A49" s="263"/>
      <c r="F49" s="263"/>
      <c r="I49" s="248"/>
      <c r="J49" s="248"/>
      <c r="K49" s="242"/>
      <c r="O49" s="173"/>
      <c r="T49"/>
      <c r="U49"/>
      <c r="V49"/>
      <c r="W49"/>
      <c r="X49"/>
      <c r="Y49"/>
      <c r="Z49"/>
      <c r="AA49"/>
      <c r="AB49"/>
      <c r="AC49"/>
      <c r="AD49"/>
      <c r="AE49"/>
      <c r="AF49"/>
      <c r="AG49"/>
      <c r="AH49"/>
      <c r="AI49"/>
      <c r="AJ49"/>
      <c r="AK49"/>
      <c r="AL49"/>
      <c r="AM49"/>
      <c r="AN49"/>
      <c r="AO49"/>
      <c r="AP49"/>
      <c r="AQ49"/>
      <c r="AR49"/>
      <c r="AS49"/>
      <c r="AT49"/>
      <c r="AU49"/>
      <c r="AV49"/>
      <c r="AW49"/>
      <c r="AX49" s="196"/>
      <c r="AY49" s="196"/>
      <c r="AZ49" s="196"/>
      <c r="BA49" s="196" t="s">
        <v>172</v>
      </c>
      <c r="BB49" s="200" t="e">
        <f t="shared" si="18"/>
        <v>#N/A</v>
      </c>
      <c r="BC49" s="200" t="e">
        <f t="shared" si="19"/>
        <v>#N/A</v>
      </c>
      <c r="BD49" s="200" t="e">
        <f t="shared" si="20"/>
        <v>#N/A</v>
      </c>
      <c r="BE49" s="200" t="e">
        <f t="shared" si="21"/>
        <v>#N/A</v>
      </c>
      <c r="BF49" s="200" t="e">
        <f t="shared" si="22"/>
        <v>#N/A</v>
      </c>
      <c r="BG49" s="200" t="e">
        <f t="shared" si="23"/>
        <v>#N/A</v>
      </c>
      <c r="BH49" s="200" t="e">
        <f t="shared" si="24"/>
        <v>#N/A</v>
      </c>
      <c r="BI49" s="200" t="e">
        <f t="shared" si="25"/>
        <v>#N/A</v>
      </c>
      <c r="BJ49" s="200" t="e">
        <f t="shared" si="26"/>
        <v>#N/A</v>
      </c>
      <c r="BK49" s="200" t="e">
        <f t="shared" si="11"/>
        <v>#N/A</v>
      </c>
      <c r="BL49" s="200" t="e">
        <f t="shared" si="12"/>
        <v>#N/A</v>
      </c>
      <c r="BM49" s="200" t="e">
        <f t="shared" si="13"/>
        <v>#N/A</v>
      </c>
      <c r="BN49" s="175" t="e">
        <f t="shared" si="27"/>
        <v>#N/A</v>
      </c>
      <c r="BO49" s="196" t="e">
        <f t="shared" si="28"/>
        <v>#N/A</v>
      </c>
      <c r="BP49" s="196" t="e">
        <f t="shared" si="29"/>
        <v>#N/A</v>
      </c>
      <c r="BQ49" s="196" t="e">
        <f t="shared" si="30"/>
        <v>#N/A</v>
      </c>
      <c r="BR49" s="196" t="e">
        <f t="shared" si="31"/>
        <v>#N/A</v>
      </c>
      <c r="BS49" s="196" t="e">
        <f t="shared" si="32"/>
        <v>#N/A</v>
      </c>
      <c r="BT49" s="196" t="e">
        <f t="shared" si="33"/>
        <v>#N/A</v>
      </c>
      <c r="BU49" s="196" t="e">
        <f t="shared" si="34"/>
        <v>#N/A</v>
      </c>
      <c r="BV49" s="196" t="e">
        <f t="shared" si="35"/>
        <v>#N/A</v>
      </c>
      <c r="BW49" s="196" t="e">
        <f t="shared" si="14"/>
        <v>#N/A</v>
      </c>
      <c r="BX49" s="196" t="e">
        <f t="shared" si="15"/>
        <v>#N/A</v>
      </c>
      <c r="BY49" s="196" t="e">
        <f t="shared" si="16"/>
        <v>#N/A</v>
      </c>
      <c r="BZ49" s="196"/>
      <c r="CA49" s="232" t="s">
        <v>302</v>
      </c>
      <c r="CB49" s="229"/>
      <c r="CC49" s="229"/>
      <c r="CD49" s="229"/>
      <c r="CE49" s="238"/>
      <c r="CF49" s="238"/>
      <c r="CG49" s="238"/>
      <c r="CH49" s="229"/>
      <c r="CU49" s="175" t="str">
        <f t="shared" si="0"/>
        <v>N/A</v>
      </c>
      <c r="CV49" s="175" t="str">
        <f t="shared" si="1"/>
        <v>N/A</v>
      </c>
      <c r="CW49" s="175" t="str">
        <f t="shared" si="2"/>
        <v>N/A</v>
      </c>
      <c r="CX49" s="175" t="str">
        <f t="shared" si="3"/>
        <v>N/A</v>
      </c>
      <c r="CY49" s="175" t="str">
        <f t="shared" si="17"/>
        <v>N/A</v>
      </c>
      <c r="CZ49" s="175" t="str">
        <f t="shared" si="4"/>
        <v>N/A</v>
      </c>
      <c r="DA49" s="175" t="str">
        <f t="shared" si="5"/>
        <v>N/A</v>
      </c>
      <c r="DB49" s="175" t="str">
        <f t="shared" si="6"/>
        <v>N/A</v>
      </c>
      <c r="DC49" s="175" t="str">
        <f t="shared" si="7"/>
        <v>N/A</v>
      </c>
      <c r="DD49" s="175" t="str">
        <f t="shared" si="8"/>
        <v>N/A</v>
      </c>
      <c r="DE49" s="175" t="str">
        <f t="shared" si="9"/>
        <v>N/A</v>
      </c>
      <c r="DF49" s="175" t="str">
        <f t="shared" si="10"/>
        <v>N/A</v>
      </c>
    </row>
    <row r="50" spans="1:110" s="175" customFormat="1" ht="15">
      <c r="A50" s="263"/>
      <c r="F50" s="263"/>
      <c r="I50" s="248"/>
      <c r="J50" s="248"/>
      <c r="K50" s="242"/>
      <c r="O50" s="173"/>
      <c r="R50" s="201"/>
      <c r="S50" s="201"/>
      <c r="T50"/>
      <c r="U50"/>
      <c r="V50"/>
      <c r="W50"/>
      <c r="X50"/>
      <c r="Y50"/>
      <c r="Z50"/>
      <c r="AA50"/>
      <c r="AB50"/>
      <c r="AC50"/>
      <c r="AD50"/>
      <c r="AE50"/>
      <c r="AF50"/>
      <c r="AG50"/>
      <c r="AH50"/>
      <c r="AI50"/>
      <c r="AJ50"/>
      <c r="AK50"/>
      <c r="AL50"/>
      <c r="AM50"/>
      <c r="AN50"/>
      <c r="AO50"/>
      <c r="AP50"/>
      <c r="AQ50"/>
      <c r="AR50"/>
      <c r="AS50"/>
      <c r="AT50"/>
      <c r="AU50"/>
      <c r="AV50"/>
      <c r="AW50"/>
      <c r="AX50" s="196"/>
      <c r="AY50" s="196"/>
      <c r="AZ50" s="196"/>
      <c r="BA50" s="196" t="s">
        <v>255</v>
      </c>
      <c r="BB50" s="200" t="e">
        <f t="shared" si="18"/>
        <v>#N/A</v>
      </c>
      <c r="BC50" s="200" t="e">
        <f t="shared" si="19"/>
        <v>#N/A</v>
      </c>
      <c r="BD50" s="200" t="e">
        <f t="shared" si="20"/>
        <v>#N/A</v>
      </c>
      <c r="BE50" s="200" t="e">
        <f t="shared" si="21"/>
        <v>#N/A</v>
      </c>
      <c r="BF50" s="200" t="e">
        <f t="shared" si="22"/>
        <v>#N/A</v>
      </c>
      <c r="BG50" s="200" t="e">
        <f t="shared" si="23"/>
        <v>#N/A</v>
      </c>
      <c r="BH50" s="200" t="e">
        <f t="shared" si="24"/>
        <v>#N/A</v>
      </c>
      <c r="BI50" s="200" t="e">
        <f t="shared" si="25"/>
        <v>#N/A</v>
      </c>
      <c r="BJ50" s="200" t="e">
        <f t="shared" si="26"/>
        <v>#N/A</v>
      </c>
      <c r="BK50" s="200" t="e">
        <f t="shared" si="11"/>
        <v>#N/A</v>
      </c>
      <c r="BL50" s="200" t="e">
        <f t="shared" si="12"/>
        <v>#N/A</v>
      </c>
      <c r="BM50" s="200" t="e">
        <f t="shared" si="13"/>
        <v>#N/A</v>
      </c>
      <c r="BN50" s="175" t="e">
        <f t="shared" si="27"/>
        <v>#N/A</v>
      </c>
      <c r="BO50" s="196" t="e">
        <f t="shared" si="28"/>
        <v>#N/A</v>
      </c>
      <c r="BP50" s="196" t="e">
        <f t="shared" si="29"/>
        <v>#N/A</v>
      </c>
      <c r="BQ50" s="196" t="e">
        <f t="shared" si="30"/>
        <v>#N/A</v>
      </c>
      <c r="BR50" s="196" t="e">
        <f t="shared" si="31"/>
        <v>#N/A</v>
      </c>
      <c r="BS50" s="196" t="e">
        <f t="shared" si="32"/>
        <v>#N/A</v>
      </c>
      <c r="BT50" s="196" t="e">
        <f t="shared" si="33"/>
        <v>#N/A</v>
      </c>
      <c r="BU50" s="196" t="e">
        <f t="shared" si="34"/>
        <v>#N/A</v>
      </c>
      <c r="BV50" s="196" t="e">
        <f t="shared" si="35"/>
        <v>#N/A</v>
      </c>
      <c r="BW50" s="196" t="e">
        <f t="shared" si="14"/>
        <v>#N/A</v>
      </c>
      <c r="BX50" s="196" t="e">
        <f t="shared" si="15"/>
        <v>#N/A</v>
      </c>
      <c r="BY50" s="196" t="e">
        <f t="shared" si="16"/>
        <v>#N/A</v>
      </c>
      <c r="BZ50" s="196"/>
      <c r="CA50" s="232" t="s">
        <v>271</v>
      </c>
      <c r="CB50" s="229"/>
      <c r="CC50" s="229"/>
      <c r="CD50" s="229"/>
      <c r="CE50" s="238"/>
      <c r="CF50" s="238"/>
      <c r="CG50" s="238"/>
      <c r="CH50" s="229"/>
      <c r="CU50" s="175" t="str">
        <f t="shared" si="0"/>
        <v>N/A</v>
      </c>
      <c r="CV50" s="175" t="str">
        <f t="shared" si="1"/>
        <v>N/A</v>
      </c>
      <c r="CW50" s="175" t="str">
        <f t="shared" si="2"/>
        <v>N/A</v>
      </c>
      <c r="CX50" s="175" t="str">
        <f t="shared" si="3"/>
        <v>N/A</v>
      </c>
      <c r="CY50" s="175" t="str">
        <f t="shared" si="17"/>
        <v>N/A</v>
      </c>
      <c r="CZ50" s="175" t="str">
        <f t="shared" si="4"/>
        <v>N/A</v>
      </c>
      <c r="DA50" s="175" t="str">
        <f t="shared" si="5"/>
        <v>N/A</v>
      </c>
      <c r="DB50" s="175" t="str">
        <f t="shared" si="6"/>
        <v>N/A</v>
      </c>
      <c r="DC50" s="175" t="str">
        <f t="shared" si="7"/>
        <v>N/A</v>
      </c>
      <c r="DD50" s="175" t="str">
        <f t="shared" si="8"/>
        <v>N/A</v>
      </c>
      <c r="DE50" s="175" t="str">
        <f t="shared" si="9"/>
        <v>N/A</v>
      </c>
      <c r="DF50" s="175" t="str">
        <f t="shared" si="10"/>
        <v>N/A</v>
      </c>
    </row>
    <row r="51" spans="1:110" s="175" customFormat="1" ht="15">
      <c r="A51" s="263"/>
      <c r="F51" s="263"/>
      <c r="I51" s="248"/>
      <c r="J51" s="248"/>
      <c r="K51" s="242"/>
      <c r="O51" s="173"/>
      <c r="T51"/>
      <c r="U51"/>
      <c r="V51"/>
      <c r="W51"/>
      <c r="X51"/>
      <c r="Y51"/>
      <c r="Z51"/>
      <c r="AA51"/>
      <c r="AB51"/>
      <c r="AC51"/>
      <c r="AD51"/>
      <c r="AE51"/>
      <c r="AF51"/>
      <c r="AG51"/>
      <c r="AH51"/>
      <c r="AI51"/>
      <c r="AJ51"/>
      <c r="AK51"/>
      <c r="AL51"/>
      <c r="AM51"/>
      <c r="AN51"/>
      <c r="AO51"/>
      <c r="AP51"/>
      <c r="AQ51"/>
      <c r="AR51"/>
      <c r="AS51"/>
      <c r="AT51"/>
      <c r="AU51"/>
      <c r="AV51"/>
      <c r="AW51"/>
      <c r="AX51" s="196"/>
      <c r="AY51" s="196"/>
      <c r="AZ51" s="196"/>
      <c r="BA51" s="196" t="s">
        <v>256</v>
      </c>
      <c r="BB51" s="200" t="e">
        <f t="shared" si="18"/>
        <v>#N/A</v>
      </c>
      <c r="BC51" s="200" t="e">
        <f t="shared" si="19"/>
        <v>#N/A</v>
      </c>
      <c r="BD51" s="200" t="e">
        <f t="shared" si="20"/>
        <v>#N/A</v>
      </c>
      <c r="BE51" s="200" t="e">
        <f t="shared" si="21"/>
        <v>#N/A</v>
      </c>
      <c r="BF51" s="200" t="e">
        <f t="shared" si="22"/>
        <v>#N/A</v>
      </c>
      <c r="BG51" s="200" t="e">
        <f t="shared" si="23"/>
        <v>#N/A</v>
      </c>
      <c r="BH51" s="200" t="e">
        <f t="shared" si="24"/>
        <v>#N/A</v>
      </c>
      <c r="BI51" s="200" t="e">
        <f t="shared" si="25"/>
        <v>#N/A</v>
      </c>
      <c r="BJ51" s="200" t="e">
        <f t="shared" si="26"/>
        <v>#N/A</v>
      </c>
      <c r="BK51" s="200" t="e">
        <f t="shared" si="11"/>
        <v>#N/A</v>
      </c>
      <c r="BL51" s="200" t="e">
        <f t="shared" si="12"/>
        <v>#N/A</v>
      </c>
      <c r="BM51" s="200" t="e">
        <f t="shared" si="13"/>
        <v>#N/A</v>
      </c>
      <c r="BN51" s="175" t="e">
        <f t="shared" si="27"/>
        <v>#N/A</v>
      </c>
      <c r="BO51" s="196" t="e">
        <f t="shared" si="28"/>
        <v>#N/A</v>
      </c>
      <c r="BP51" s="196" t="e">
        <f t="shared" si="29"/>
        <v>#N/A</v>
      </c>
      <c r="BQ51" s="196" t="e">
        <f t="shared" si="30"/>
        <v>#N/A</v>
      </c>
      <c r="BR51" s="196" t="e">
        <f t="shared" si="31"/>
        <v>#N/A</v>
      </c>
      <c r="BS51" s="196" t="e">
        <f t="shared" si="32"/>
        <v>#N/A</v>
      </c>
      <c r="BT51" s="196" t="e">
        <f t="shared" si="33"/>
        <v>#N/A</v>
      </c>
      <c r="BU51" s="196" t="e">
        <f t="shared" si="34"/>
        <v>#N/A</v>
      </c>
      <c r="BV51" s="196" t="e">
        <f t="shared" si="35"/>
        <v>#N/A</v>
      </c>
      <c r="BW51" s="196" t="e">
        <f t="shared" si="14"/>
        <v>#N/A</v>
      </c>
      <c r="BX51" s="196" t="e">
        <f t="shared" si="15"/>
        <v>#N/A</v>
      </c>
      <c r="BY51" s="196" t="e">
        <f t="shared" si="16"/>
        <v>#N/A</v>
      </c>
      <c r="BZ51" s="196"/>
      <c r="CA51" s="232" t="s">
        <v>273</v>
      </c>
      <c r="CB51" s="229"/>
      <c r="CC51" s="229"/>
      <c r="CD51" s="229"/>
      <c r="CE51" s="238"/>
      <c r="CF51" s="238"/>
      <c r="CG51" s="238"/>
      <c r="CH51" s="229"/>
      <c r="CU51" s="175" t="str">
        <f t="shared" si="0"/>
        <v>N/A</v>
      </c>
      <c r="CV51" s="175" t="str">
        <f t="shared" si="1"/>
        <v>N/A</v>
      </c>
      <c r="CW51" s="175" t="str">
        <f t="shared" si="2"/>
        <v>N/A</v>
      </c>
      <c r="CX51" s="175" t="str">
        <f t="shared" si="3"/>
        <v>N/A</v>
      </c>
      <c r="CY51" s="175" t="str">
        <f t="shared" si="17"/>
        <v>N/A</v>
      </c>
      <c r="CZ51" s="175" t="str">
        <f t="shared" si="4"/>
        <v>N/A</v>
      </c>
      <c r="DA51" s="175" t="str">
        <f t="shared" si="5"/>
        <v>N/A</v>
      </c>
      <c r="DB51" s="175" t="str">
        <f t="shared" si="6"/>
        <v>N/A</v>
      </c>
      <c r="DC51" s="175" t="str">
        <f t="shared" si="7"/>
        <v>N/A</v>
      </c>
      <c r="DD51" s="175" t="str">
        <f t="shared" si="8"/>
        <v>N/A</v>
      </c>
      <c r="DE51" s="175" t="str">
        <f t="shared" si="9"/>
        <v>N/A</v>
      </c>
      <c r="DF51" s="175" t="str">
        <f t="shared" si="10"/>
        <v>N/A</v>
      </c>
    </row>
    <row r="52" spans="1:110" s="175" customFormat="1" ht="15">
      <c r="A52" s="263"/>
      <c r="F52" s="263"/>
      <c r="I52" s="248"/>
      <c r="J52" s="248"/>
      <c r="K52" s="242"/>
      <c r="O52" s="173"/>
      <c r="T52"/>
      <c r="U52"/>
      <c r="V52"/>
      <c r="W52"/>
      <c r="X52"/>
      <c r="Y52"/>
      <c r="Z52"/>
      <c r="AA52"/>
      <c r="AB52"/>
      <c r="AC52"/>
      <c r="AD52"/>
      <c r="AE52"/>
      <c r="AF52"/>
      <c r="AG52"/>
      <c r="AH52"/>
      <c r="AI52"/>
      <c r="AJ52"/>
      <c r="AK52"/>
      <c r="AL52"/>
      <c r="AM52"/>
      <c r="AN52"/>
      <c r="AO52"/>
      <c r="AP52"/>
      <c r="AQ52"/>
      <c r="AR52"/>
      <c r="AS52"/>
      <c r="AT52"/>
      <c r="AU52"/>
      <c r="AV52"/>
      <c r="AW52"/>
      <c r="AX52" s="196"/>
      <c r="AY52" s="196"/>
      <c r="AZ52" s="196"/>
      <c r="BA52" s="196" t="s">
        <v>257</v>
      </c>
      <c r="BB52" s="200" t="e">
        <f t="shared" si="18"/>
        <v>#N/A</v>
      </c>
      <c r="BC52" s="200" t="e">
        <f t="shared" si="19"/>
        <v>#N/A</v>
      </c>
      <c r="BD52" s="200" t="e">
        <f t="shared" si="20"/>
        <v>#N/A</v>
      </c>
      <c r="BE52" s="200" t="e">
        <f t="shared" si="21"/>
        <v>#N/A</v>
      </c>
      <c r="BF52" s="200" t="e">
        <f t="shared" si="22"/>
        <v>#N/A</v>
      </c>
      <c r="BG52" s="200" t="e">
        <f t="shared" si="23"/>
        <v>#N/A</v>
      </c>
      <c r="BH52" s="200" t="e">
        <f t="shared" si="24"/>
        <v>#N/A</v>
      </c>
      <c r="BI52" s="200" t="e">
        <f t="shared" si="25"/>
        <v>#N/A</v>
      </c>
      <c r="BJ52" s="200" t="e">
        <f t="shared" si="26"/>
        <v>#N/A</v>
      </c>
      <c r="BK52" s="200" t="e">
        <f t="shared" si="11"/>
        <v>#N/A</v>
      </c>
      <c r="BL52" s="200" t="e">
        <f t="shared" si="12"/>
        <v>#N/A</v>
      </c>
      <c r="BM52" s="200" t="e">
        <f t="shared" si="13"/>
        <v>#N/A</v>
      </c>
      <c r="BN52" s="175" t="e">
        <f t="shared" si="27"/>
        <v>#N/A</v>
      </c>
      <c r="BO52" s="196" t="e">
        <f t="shared" si="28"/>
        <v>#N/A</v>
      </c>
      <c r="BP52" s="196" t="e">
        <f t="shared" si="29"/>
        <v>#N/A</v>
      </c>
      <c r="BQ52" s="196" t="e">
        <f t="shared" si="30"/>
        <v>#N/A</v>
      </c>
      <c r="BR52" s="196" t="e">
        <f t="shared" si="31"/>
        <v>#N/A</v>
      </c>
      <c r="BS52" s="196" t="e">
        <f t="shared" si="32"/>
        <v>#N/A</v>
      </c>
      <c r="BT52" s="196" t="e">
        <f t="shared" si="33"/>
        <v>#N/A</v>
      </c>
      <c r="BU52" s="196" t="e">
        <f t="shared" si="34"/>
        <v>#N/A</v>
      </c>
      <c r="BV52" s="196" t="e">
        <f t="shared" si="35"/>
        <v>#N/A</v>
      </c>
      <c r="BW52" s="196" t="e">
        <f t="shared" si="14"/>
        <v>#N/A</v>
      </c>
      <c r="BX52" s="196" t="e">
        <f t="shared" si="15"/>
        <v>#N/A</v>
      </c>
      <c r="BY52" s="196" t="e">
        <f t="shared" si="16"/>
        <v>#N/A</v>
      </c>
      <c r="BZ52" s="196"/>
      <c r="CA52" s="232" t="s">
        <v>185</v>
      </c>
      <c r="CB52" s="229"/>
      <c r="CC52" s="229"/>
      <c r="CD52" s="229"/>
      <c r="CE52" s="238"/>
      <c r="CF52" s="238"/>
      <c r="CG52" s="238"/>
      <c r="CH52" s="229"/>
      <c r="CU52" s="175" t="str">
        <f t="shared" si="0"/>
        <v>N/A</v>
      </c>
      <c r="CV52" s="175" t="str">
        <f t="shared" si="1"/>
        <v>N/A</v>
      </c>
      <c r="CW52" s="175" t="str">
        <f t="shared" si="2"/>
        <v>N/A</v>
      </c>
      <c r="CX52" s="175" t="str">
        <f t="shared" si="3"/>
        <v>N/A</v>
      </c>
      <c r="CY52" s="175" t="str">
        <f t="shared" si="17"/>
        <v>N/A</v>
      </c>
      <c r="CZ52" s="175" t="str">
        <f t="shared" si="4"/>
        <v>N/A</v>
      </c>
      <c r="DA52" s="175" t="str">
        <f t="shared" si="5"/>
        <v>N/A</v>
      </c>
      <c r="DB52" s="175" t="str">
        <f t="shared" si="6"/>
        <v>N/A</v>
      </c>
      <c r="DC52" s="175" t="str">
        <f t="shared" si="7"/>
        <v>N/A</v>
      </c>
      <c r="DD52" s="175" t="str">
        <f t="shared" si="8"/>
        <v>N/A</v>
      </c>
      <c r="DE52" s="175" t="str">
        <f t="shared" si="9"/>
        <v>N/A</v>
      </c>
      <c r="DF52" s="175" t="str">
        <f t="shared" si="10"/>
        <v>N/A</v>
      </c>
    </row>
    <row r="53" spans="1:110" s="175" customFormat="1" ht="15">
      <c r="A53" s="263"/>
      <c r="F53" s="263"/>
      <c r="I53" s="248"/>
      <c r="J53" s="248"/>
      <c r="K53" s="242"/>
      <c r="O53" s="173"/>
      <c r="T53"/>
      <c r="U53"/>
      <c r="V53"/>
      <c r="W53"/>
      <c r="X53"/>
      <c r="Y53"/>
      <c r="Z53"/>
      <c r="AA53"/>
      <c r="AB53"/>
      <c r="AC53"/>
      <c r="AD53"/>
      <c r="AE53"/>
      <c r="AF53"/>
      <c r="AG53"/>
      <c r="AH53"/>
      <c r="AI53"/>
      <c r="AJ53"/>
      <c r="AK53"/>
      <c r="AL53"/>
      <c r="AM53"/>
      <c r="AN53"/>
      <c r="AO53"/>
      <c r="AP53"/>
      <c r="AQ53"/>
      <c r="AR53"/>
      <c r="AS53"/>
      <c r="AT53"/>
      <c r="AU53"/>
      <c r="AV53"/>
      <c r="AW53"/>
      <c r="AX53" s="196"/>
      <c r="AY53" s="196"/>
      <c r="AZ53" s="196"/>
      <c r="BA53" s="199" t="s">
        <v>252</v>
      </c>
      <c r="BB53" s="200" t="e">
        <f t="shared" si="18"/>
        <v>#N/A</v>
      </c>
      <c r="BC53" s="200" t="e">
        <f t="shared" si="19"/>
        <v>#N/A</v>
      </c>
      <c r="BD53" s="200" t="e">
        <f t="shared" si="20"/>
        <v>#N/A</v>
      </c>
      <c r="BE53" s="200" t="e">
        <f t="shared" si="21"/>
        <v>#N/A</v>
      </c>
      <c r="BF53" s="200" t="e">
        <f t="shared" si="22"/>
        <v>#N/A</v>
      </c>
      <c r="BG53" s="200" t="e">
        <f t="shared" si="23"/>
        <v>#N/A</v>
      </c>
      <c r="BH53" s="200" t="e">
        <f t="shared" si="24"/>
        <v>#N/A</v>
      </c>
      <c r="BI53" s="200" t="e">
        <f t="shared" si="25"/>
        <v>#N/A</v>
      </c>
      <c r="BJ53" s="200" t="e">
        <f t="shared" si="26"/>
        <v>#N/A</v>
      </c>
      <c r="BK53" s="200" t="e">
        <f t="shared" si="11"/>
        <v>#N/A</v>
      </c>
      <c r="BL53" s="200" t="e">
        <f t="shared" si="12"/>
        <v>#N/A</v>
      </c>
      <c r="BM53" s="200" t="e">
        <f t="shared" si="13"/>
        <v>#N/A</v>
      </c>
      <c r="BN53" s="175" t="e">
        <f t="shared" si="27"/>
        <v>#N/A</v>
      </c>
      <c r="BO53" s="196" t="e">
        <f t="shared" si="28"/>
        <v>#N/A</v>
      </c>
      <c r="BP53" s="196" t="e">
        <f t="shared" si="29"/>
        <v>#N/A</v>
      </c>
      <c r="BQ53" s="196" t="e">
        <f t="shared" si="30"/>
        <v>#N/A</v>
      </c>
      <c r="BR53" s="196" t="e">
        <f t="shared" si="31"/>
        <v>#N/A</v>
      </c>
      <c r="BS53" s="196" t="e">
        <f t="shared" si="32"/>
        <v>#N/A</v>
      </c>
      <c r="BT53" s="196" t="e">
        <f t="shared" si="33"/>
        <v>#N/A</v>
      </c>
      <c r="BU53" s="196" t="e">
        <f t="shared" si="34"/>
        <v>#N/A</v>
      </c>
      <c r="BV53" s="196" t="e">
        <f t="shared" si="35"/>
        <v>#N/A</v>
      </c>
      <c r="BW53" s="196" t="e">
        <f t="shared" si="14"/>
        <v>#N/A</v>
      </c>
      <c r="BX53" s="196" t="e">
        <f t="shared" si="15"/>
        <v>#N/A</v>
      </c>
      <c r="BY53" s="196" t="e">
        <f t="shared" si="16"/>
        <v>#N/A</v>
      </c>
      <c r="BZ53" s="196"/>
      <c r="CA53" s="232" t="s">
        <v>224</v>
      </c>
      <c r="CB53" s="229"/>
      <c r="CC53" s="229"/>
      <c r="CD53" s="229"/>
      <c r="CE53" s="238"/>
      <c r="CF53" s="238"/>
      <c r="CG53" s="238"/>
      <c r="CH53" s="229"/>
      <c r="CU53" s="175" t="str">
        <f t="shared" si="0"/>
        <v>N/A</v>
      </c>
      <c r="CV53" s="175" t="str">
        <f t="shared" si="1"/>
        <v>N/A</v>
      </c>
      <c r="CW53" s="175" t="str">
        <f t="shared" si="2"/>
        <v>N/A</v>
      </c>
      <c r="CX53" s="175" t="str">
        <f t="shared" si="3"/>
        <v>N/A</v>
      </c>
      <c r="CY53" s="175" t="str">
        <f t="shared" si="17"/>
        <v>N/A</v>
      </c>
      <c r="CZ53" s="175" t="str">
        <f t="shared" si="4"/>
        <v>N/A</v>
      </c>
      <c r="DA53" s="175" t="str">
        <f t="shared" si="5"/>
        <v>N/A</v>
      </c>
      <c r="DB53" s="175" t="str">
        <f t="shared" si="6"/>
        <v>N/A</v>
      </c>
      <c r="DC53" s="175" t="str">
        <f t="shared" si="7"/>
        <v>N/A</v>
      </c>
      <c r="DD53" s="175" t="str">
        <f t="shared" si="8"/>
        <v>N/A</v>
      </c>
      <c r="DE53" s="175" t="str">
        <f t="shared" si="9"/>
        <v>N/A</v>
      </c>
      <c r="DF53" s="175" t="str">
        <f t="shared" si="10"/>
        <v>N/A</v>
      </c>
    </row>
    <row r="54" spans="1:110" s="175" customFormat="1" ht="15">
      <c r="A54" s="263"/>
      <c r="F54" s="263"/>
      <c r="I54" s="248"/>
      <c r="J54" s="248"/>
      <c r="K54" s="242"/>
      <c r="O54" s="173"/>
      <c r="T54"/>
      <c r="U54"/>
      <c r="V54"/>
      <c r="W54"/>
      <c r="X54"/>
      <c r="Y54"/>
      <c r="Z54"/>
      <c r="AA54"/>
      <c r="AB54"/>
      <c r="AC54"/>
      <c r="AD54"/>
      <c r="AE54"/>
      <c r="AF54"/>
      <c r="AG54"/>
      <c r="AH54"/>
      <c r="AI54"/>
      <c r="AJ54"/>
      <c r="AK54"/>
      <c r="AL54"/>
      <c r="AM54"/>
      <c r="AN54"/>
      <c r="AO54"/>
      <c r="AP54"/>
      <c r="AQ54"/>
      <c r="AR54"/>
      <c r="AS54"/>
      <c r="AT54"/>
      <c r="AU54"/>
      <c r="AV54"/>
      <c r="AW54"/>
      <c r="AX54" s="196"/>
      <c r="AY54" s="196"/>
      <c r="AZ54" s="196"/>
      <c r="BA54" s="199" t="s">
        <v>197</v>
      </c>
      <c r="BB54" s="200" t="e">
        <f t="shared" si="18"/>
        <v>#N/A</v>
      </c>
      <c r="BC54" s="200" t="e">
        <f t="shared" si="19"/>
        <v>#N/A</v>
      </c>
      <c r="BD54" s="200" t="e">
        <f t="shared" si="20"/>
        <v>#N/A</v>
      </c>
      <c r="BE54" s="200" t="e">
        <f t="shared" si="21"/>
        <v>#N/A</v>
      </c>
      <c r="BF54" s="200" t="e">
        <f t="shared" si="22"/>
        <v>#N/A</v>
      </c>
      <c r="BG54" s="200" t="e">
        <f t="shared" si="23"/>
        <v>#N/A</v>
      </c>
      <c r="BH54" s="200" t="e">
        <f t="shared" si="24"/>
        <v>#N/A</v>
      </c>
      <c r="BI54" s="200" t="e">
        <f t="shared" si="25"/>
        <v>#N/A</v>
      </c>
      <c r="BJ54" s="200" t="e">
        <f t="shared" si="26"/>
        <v>#N/A</v>
      </c>
      <c r="BK54" s="200" t="e">
        <f t="shared" si="11"/>
        <v>#N/A</v>
      </c>
      <c r="BL54" s="200" t="e">
        <f t="shared" si="12"/>
        <v>#N/A</v>
      </c>
      <c r="BM54" s="200" t="e">
        <f t="shared" si="13"/>
        <v>#N/A</v>
      </c>
      <c r="BN54" s="175" t="e">
        <f t="shared" si="27"/>
        <v>#N/A</v>
      </c>
      <c r="BO54" s="196" t="e">
        <f t="shared" si="28"/>
        <v>#N/A</v>
      </c>
      <c r="BP54" s="196" t="e">
        <f t="shared" si="29"/>
        <v>#N/A</v>
      </c>
      <c r="BQ54" s="196" t="e">
        <f t="shared" si="30"/>
        <v>#N/A</v>
      </c>
      <c r="BR54" s="196" t="e">
        <f t="shared" si="31"/>
        <v>#N/A</v>
      </c>
      <c r="BS54" s="196" t="e">
        <f t="shared" si="32"/>
        <v>#N/A</v>
      </c>
      <c r="BT54" s="196" t="e">
        <f t="shared" si="33"/>
        <v>#N/A</v>
      </c>
      <c r="BU54" s="196" t="e">
        <f t="shared" si="34"/>
        <v>#N/A</v>
      </c>
      <c r="BV54" s="196" t="e">
        <f t="shared" si="35"/>
        <v>#N/A</v>
      </c>
      <c r="BW54" s="196" t="e">
        <f t="shared" si="14"/>
        <v>#N/A</v>
      </c>
      <c r="BX54" s="196" t="e">
        <f t="shared" si="15"/>
        <v>#N/A</v>
      </c>
      <c r="BY54" s="196" t="e">
        <f t="shared" si="16"/>
        <v>#N/A</v>
      </c>
      <c r="BZ54" s="196"/>
      <c r="CA54" s="232" t="s">
        <v>229</v>
      </c>
      <c r="CB54" s="229"/>
      <c r="CC54" s="229"/>
      <c r="CD54" s="229"/>
      <c r="CE54" s="238"/>
      <c r="CF54" s="238"/>
      <c r="CG54" s="238"/>
      <c r="CH54" s="229"/>
      <c r="CU54" s="175" t="str">
        <f t="shared" si="0"/>
        <v>N/A</v>
      </c>
      <c r="CV54" s="175" t="str">
        <f t="shared" si="1"/>
        <v>N/A</v>
      </c>
      <c r="CW54" s="175" t="str">
        <f t="shared" si="2"/>
        <v>N/A</v>
      </c>
      <c r="CX54" s="175" t="str">
        <f t="shared" si="3"/>
        <v>N/A</v>
      </c>
      <c r="CY54" s="175" t="str">
        <f t="shared" si="17"/>
        <v>N/A</v>
      </c>
      <c r="CZ54" s="175" t="str">
        <f t="shared" si="4"/>
        <v>N/A</v>
      </c>
      <c r="DA54" s="175" t="str">
        <f t="shared" si="5"/>
        <v>N/A</v>
      </c>
      <c r="DB54" s="175" t="str">
        <f t="shared" si="6"/>
        <v>N/A</v>
      </c>
      <c r="DC54" s="175" t="str">
        <f t="shared" si="7"/>
        <v>N/A</v>
      </c>
      <c r="DD54" s="175" t="str">
        <f t="shared" si="8"/>
        <v>N/A</v>
      </c>
      <c r="DE54" s="175" t="str">
        <f t="shared" si="9"/>
        <v>N/A</v>
      </c>
      <c r="DF54" s="175" t="str">
        <f t="shared" si="10"/>
        <v>N/A</v>
      </c>
    </row>
    <row r="55" spans="1:110" s="175" customFormat="1" ht="15">
      <c r="A55" s="263"/>
      <c r="F55" s="263"/>
      <c r="I55" s="248"/>
      <c r="J55" s="248"/>
      <c r="K55" s="242"/>
      <c r="O55" s="173"/>
      <c r="T55"/>
      <c r="U55"/>
      <c r="V55"/>
      <c r="W55"/>
      <c r="X55"/>
      <c r="Y55"/>
      <c r="Z55"/>
      <c r="AA55"/>
      <c r="AB55"/>
      <c r="AC55"/>
      <c r="AD55"/>
      <c r="AE55"/>
      <c r="AF55"/>
      <c r="AG55"/>
      <c r="AH55"/>
      <c r="AI55"/>
      <c r="AJ55"/>
      <c r="AK55"/>
      <c r="AL55"/>
      <c r="AM55"/>
      <c r="AN55"/>
      <c r="AO55"/>
      <c r="AP55"/>
      <c r="AQ55"/>
      <c r="AR55"/>
      <c r="AS55"/>
      <c r="AT55"/>
      <c r="AU55"/>
      <c r="AV55"/>
      <c r="AW55"/>
      <c r="AX55" s="196"/>
      <c r="AY55" s="196"/>
      <c r="AZ55" s="196"/>
      <c r="BA55" s="196" t="s">
        <v>258</v>
      </c>
      <c r="BB55" s="200" t="e">
        <f t="shared" si="18"/>
        <v>#N/A</v>
      </c>
      <c r="BC55" s="200" t="e">
        <f t="shared" si="19"/>
        <v>#N/A</v>
      </c>
      <c r="BD55" s="200" t="e">
        <f t="shared" si="20"/>
        <v>#N/A</v>
      </c>
      <c r="BE55" s="200" t="e">
        <f t="shared" si="21"/>
        <v>#N/A</v>
      </c>
      <c r="BF55" s="200" t="e">
        <f t="shared" si="22"/>
        <v>#N/A</v>
      </c>
      <c r="BG55" s="200" t="e">
        <f t="shared" si="23"/>
        <v>#N/A</v>
      </c>
      <c r="BH55" s="200" t="e">
        <f t="shared" si="24"/>
        <v>#N/A</v>
      </c>
      <c r="BI55" s="200" t="e">
        <f t="shared" si="25"/>
        <v>#N/A</v>
      </c>
      <c r="BJ55" s="200" t="e">
        <f t="shared" si="26"/>
        <v>#N/A</v>
      </c>
      <c r="BK55" s="200" t="e">
        <f t="shared" si="11"/>
        <v>#N/A</v>
      </c>
      <c r="BL55" s="200" t="e">
        <f t="shared" si="12"/>
        <v>#N/A</v>
      </c>
      <c r="BM55" s="200" t="e">
        <f t="shared" si="13"/>
        <v>#N/A</v>
      </c>
      <c r="BN55" s="175" t="e">
        <f t="shared" si="27"/>
        <v>#N/A</v>
      </c>
      <c r="BO55" s="196" t="e">
        <f t="shared" si="28"/>
        <v>#N/A</v>
      </c>
      <c r="BP55" s="196" t="e">
        <f t="shared" si="29"/>
        <v>#N/A</v>
      </c>
      <c r="BQ55" s="196" t="e">
        <f t="shared" si="30"/>
        <v>#N/A</v>
      </c>
      <c r="BR55" s="196" t="e">
        <f t="shared" si="31"/>
        <v>#N/A</v>
      </c>
      <c r="BS55" s="196" t="e">
        <f t="shared" si="32"/>
        <v>#N/A</v>
      </c>
      <c r="BT55" s="196" t="e">
        <f t="shared" si="33"/>
        <v>#N/A</v>
      </c>
      <c r="BU55" s="196" t="e">
        <f t="shared" si="34"/>
        <v>#N/A</v>
      </c>
      <c r="BV55" s="196" t="e">
        <f t="shared" si="35"/>
        <v>#N/A</v>
      </c>
      <c r="BW55" s="196" t="e">
        <f t="shared" si="14"/>
        <v>#N/A</v>
      </c>
      <c r="BX55" s="196" t="e">
        <f t="shared" si="15"/>
        <v>#N/A</v>
      </c>
      <c r="BY55" s="196" t="e">
        <f t="shared" si="16"/>
        <v>#N/A</v>
      </c>
      <c r="BZ55" s="196"/>
      <c r="CA55" s="232" t="s">
        <v>261</v>
      </c>
      <c r="CB55" s="229"/>
      <c r="CC55" s="229"/>
      <c r="CD55" s="229"/>
      <c r="CE55" s="238"/>
      <c r="CF55" s="238"/>
      <c r="CG55" s="238"/>
      <c r="CH55" s="229"/>
      <c r="CU55" s="175" t="str">
        <f t="shared" si="0"/>
        <v>N/A</v>
      </c>
      <c r="CV55" s="175" t="str">
        <f t="shared" si="1"/>
        <v>N/A</v>
      </c>
      <c r="CW55" s="175" t="str">
        <f t="shared" si="2"/>
        <v>N/A</v>
      </c>
      <c r="CX55" s="175" t="str">
        <f t="shared" si="3"/>
        <v>N/A</v>
      </c>
      <c r="CY55" s="175" t="str">
        <f t="shared" si="17"/>
        <v>N/A</v>
      </c>
      <c r="CZ55" s="175" t="str">
        <f t="shared" si="4"/>
        <v>N/A</v>
      </c>
      <c r="DA55" s="175" t="str">
        <f t="shared" si="5"/>
        <v>N/A</v>
      </c>
      <c r="DB55" s="175" t="str">
        <f t="shared" si="6"/>
        <v>N/A</v>
      </c>
      <c r="DC55" s="175" t="str">
        <f t="shared" si="7"/>
        <v>N/A</v>
      </c>
      <c r="DD55" s="175" t="str">
        <f t="shared" si="8"/>
        <v>N/A</v>
      </c>
      <c r="DE55" s="175" t="str">
        <f t="shared" si="9"/>
        <v>N/A</v>
      </c>
      <c r="DF55" s="175" t="str">
        <f t="shared" si="10"/>
        <v>N/A</v>
      </c>
    </row>
    <row r="56" spans="1:110" s="175" customFormat="1" ht="15">
      <c r="A56" s="263"/>
      <c r="F56" s="263"/>
      <c r="I56" s="248"/>
      <c r="J56" s="248"/>
      <c r="K56" s="242"/>
      <c r="O56" s="173"/>
      <c r="T56"/>
      <c r="U56"/>
      <c r="V56"/>
      <c r="W56"/>
      <c r="X56"/>
      <c r="Y56"/>
      <c r="Z56"/>
      <c r="AA56"/>
      <c r="AB56"/>
      <c r="AC56"/>
      <c r="AD56"/>
      <c r="AE56"/>
      <c r="AF56"/>
      <c r="AG56"/>
      <c r="AH56"/>
      <c r="AI56"/>
      <c r="AJ56"/>
      <c r="AK56"/>
      <c r="AL56"/>
      <c r="AM56"/>
      <c r="AN56"/>
      <c r="AO56"/>
      <c r="AP56"/>
      <c r="AQ56"/>
      <c r="AR56"/>
      <c r="AS56"/>
      <c r="AT56"/>
      <c r="AU56"/>
      <c r="AV56"/>
      <c r="AW56"/>
      <c r="AX56" s="196"/>
      <c r="AY56" s="196"/>
      <c r="AZ56" s="196"/>
      <c r="BA56" s="199" t="s">
        <v>422</v>
      </c>
      <c r="BB56" s="200" t="e">
        <f t="shared" si="18"/>
        <v>#N/A</v>
      </c>
      <c r="BC56" s="200" t="e">
        <f t="shared" si="19"/>
        <v>#N/A</v>
      </c>
      <c r="BD56" s="200" t="e">
        <f t="shared" si="20"/>
        <v>#N/A</v>
      </c>
      <c r="BE56" s="200" t="e">
        <f t="shared" si="21"/>
        <v>#N/A</v>
      </c>
      <c r="BF56" s="200" t="e">
        <f t="shared" si="22"/>
        <v>#N/A</v>
      </c>
      <c r="BG56" s="200" t="e">
        <f t="shared" si="23"/>
        <v>#N/A</v>
      </c>
      <c r="BH56" s="200" t="e">
        <f t="shared" si="24"/>
        <v>#N/A</v>
      </c>
      <c r="BI56" s="200" t="e">
        <f t="shared" si="25"/>
        <v>#N/A</v>
      </c>
      <c r="BJ56" s="200" t="e">
        <f t="shared" si="26"/>
        <v>#N/A</v>
      </c>
      <c r="BK56" s="200" t="e">
        <f t="shared" si="11"/>
        <v>#N/A</v>
      </c>
      <c r="BL56" s="200" t="e">
        <f t="shared" si="12"/>
        <v>#N/A</v>
      </c>
      <c r="BM56" s="200" t="e">
        <f t="shared" si="13"/>
        <v>#N/A</v>
      </c>
      <c r="BN56" s="175" t="e">
        <f t="shared" si="27"/>
        <v>#N/A</v>
      </c>
      <c r="BO56" s="196" t="e">
        <f t="shared" si="28"/>
        <v>#N/A</v>
      </c>
      <c r="BP56" s="196" t="e">
        <f t="shared" si="29"/>
        <v>#N/A</v>
      </c>
      <c r="BQ56" s="196" t="e">
        <f t="shared" si="30"/>
        <v>#N/A</v>
      </c>
      <c r="BR56" s="196" t="e">
        <f t="shared" si="31"/>
        <v>#N/A</v>
      </c>
      <c r="BS56" s="196" t="e">
        <f t="shared" si="32"/>
        <v>#N/A</v>
      </c>
      <c r="BT56" s="196" t="e">
        <f t="shared" si="33"/>
        <v>#N/A</v>
      </c>
      <c r="BU56" s="196" t="e">
        <f t="shared" si="34"/>
        <v>#N/A</v>
      </c>
      <c r="BV56" s="196" t="e">
        <f t="shared" si="35"/>
        <v>#N/A</v>
      </c>
      <c r="BW56" s="196" t="e">
        <f t="shared" si="14"/>
        <v>#N/A</v>
      </c>
      <c r="BX56" s="196" t="e">
        <f t="shared" si="15"/>
        <v>#N/A</v>
      </c>
      <c r="BY56" s="196" t="e">
        <f t="shared" si="16"/>
        <v>#N/A</v>
      </c>
      <c r="BZ56" s="196"/>
      <c r="CA56" s="232" t="s">
        <v>217</v>
      </c>
      <c r="CB56" s="229"/>
      <c r="CC56" s="229"/>
      <c r="CD56" s="229"/>
      <c r="CE56" s="238"/>
      <c r="CF56" s="238"/>
      <c r="CG56" s="238"/>
      <c r="CH56" s="229"/>
      <c r="CU56" s="175" t="str">
        <f t="shared" si="0"/>
        <v>N/A</v>
      </c>
      <c r="CV56" s="175" t="str">
        <f t="shared" si="1"/>
        <v>N/A</v>
      </c>
      <c r="CW56" s="175" t="str">
        <f t="shared" si="2"/>
        <v>N/A</v>
      </c>
      <c r="CX56" s="175" t="str">
        <f t="shared" si="3"/>
        <v>N/A</v>
      </c>
      <c r="CY56" s="175" t="str">
        <f t="shared" si="17"/>
        <v>N/A</v>
      </c>
      <c r="CZ56" s="175" t="str">
        <f t="shared" si="4"/>
        <v>N/A</v>
      </c>
      <c r="DA56" s="175" t="str">
        <f t="shared" si="5"/>
        <v>N/A</v>
      </c>
      <c r="DB56" s="175" t="str">
        <f t="shared" si="6"/>
        <v>N/A</v>
      </c>
      <c r="DC56" s="175" t="str">
        <f t="shared" si="7"/>
        <v>N/A</v>
      </c>
      <c r="DD56" s="175" t="str">
        <f t="shared" si="8"/>
        <v>N/A</v>
      </c>
      <c r="DE56" s="175" t="str">
        <f t="shared" si="9"/>
        <v>N/A</v>
      </c>
      <c r="DF56" s="175" t="str">
        <f t="shared" si="10"/>
        <v>N/A</v>
      </c>
    </row>
    <row r="57" spans="1:110" s="175" customFormat="1" ht="15">
      <c r="A57" s="263"/>
      <c r="F57" s="263"/>
      <c r="I57" s="248"/>
      <c r="J57" s="248"/>
      <c r="K57" s="242"/>
      <c r="O57" s="173"/>
      <c r="T57"/>
      <c r="U57"/>
      <c r="V57"/>
      <c r="W57"/>
      <c r="X57"/>
      <c r="Y57"/>
      <c r="Z57"/>
      <c r="AA57"/>
      <c r="AB57"/>
      <c r="AC57"/>
      <c r="AD57"/>
      <c r="AE57"/>
      <c r="AF57"/>
      <c r="AG57"/>
      <c r="AH57"/>
      <c r="AI57"/>
      <c r="AJ57"/>
      <c r="AK57"/>
      <c r="AL57"/>
      <c r="AM57"/>
      <c r="AN57"/>
      <c r="AO57"/>
      <c r="AP57"/>
      <c r="AQ57"/>
      <c r="AR57"/>
      <c r="AS57"/>
      <c r="AT57"/>
      <c r="AU57"/>
      <c r="AV57"/>
      <c r="AW57"/>
      <c r="AX57" s="196"/>
      <c r="AY57" s="196"/>
      <c r="AZ57" s="196"/>
      <c r="BA57" s="199" t="s">
        <v>220</v>
      </c>
      <c r="BB57" s="200" t="e">
        <f t="shared" si="18"/>
        <v>#N/A</v>
      </c>
      <c r="BC57" s="200" t="e">
        <f t="shared" si="19"/>
        <v>#N/A</v>
      </c>
      <c r="BD57" s="200" t="e">
        <f t="shared" si="20"/>
        <v>#N/A</v>
      </c>
      <c r="BE57" s="200" t="e">
        <f t="shared" si="21"/>
        <v>#N/A</v>
      </c>
      <c r="BF57" s="200" t="e">
        <f t="shared" si="22"/>
        <v>#N/A</v>
      </c>
      <c r="BG57" s="200" t="e">
        <f t="shared" si="23"/>
        <v>#N/A</v>
      </c>
      <c r="BH57" s="200" t="e">
        <f t="shared" si="24"/>
        <v>#N/A</v>
      </c>
      <c r="BI57" s="200" t="e">
        <f t="shared" si="25"/>
        <v>#N/A</v>
      </c>
      <c r="BJ57" s="200" t="e">
        <f t="shared" si="26"/>
        <v>#N/A</v>
      </c>
      <c r="BK57" s="200" t="e">
        <f t="shared" si="11"/>
        <v>#N/A</v>
      </c>
      <c r="BL57" s="200" t="e">
        <f t="shared" si="12"/>
        <v>#N/A</v>
      </c>
      <c r="BM57" s="200" t="e">
        <f t="shared" si="13"/>
        <v>#N/A</v>
      </c>
      <c r="BN57" s="175" t="e">
        <f t="shared" si="27"/>
        <v>#N/A</v>
      </c>
      <c r="BO57" s="196" t="e">
        <f t="shared" si="28"/>
        <v>#N/A</v>
      </c>
      <c r="BP57" s="196" t="e">
        <f t="shared" si="29"/>
        <v>#N/A</v>
      </c>
      <c r="BQ57" s="196" t="e">
        <f t="shared" si="30"/>
        <v>#N/A</v>
      </c>
      <c r="BR57" s="196" t="e">
        <f t="shared" si="31"/>
        <v>#N/A</v>
      </c>
      <c r="BS57" s="196" t="e">
        <f t="shared" si="32"/>
        <v>#N/A</v>
      </c>
      <c r="BT57" s="196" t="e">
        <f t="shared" si="33"/>
        <v>#N/A</v>
      </c>
      <c r="BU57" s="196" t="e">
        <f t="shared" si="34"/>
        <v>#N/A</v>
      </c>
      <c r="BV57" s="196" t="e">
        <f t="shared" si="35"/>
        <v>#N/A</v>
      </c>
      <c r="BW57" s="196" t="e">
        <f t="shared" si="14"/>
        <v>#N/A</v>
      </c>
      <c r="BX57" s="196" t="e">
        <f t="shared" si="15"/>
        <v>#N/A</v>
      </c>
      <c r="BY57" s="196" t="e">
        <f t="shared" si="16"/>
        <v>#N/A</v>
      </c>
      <c r="BZ57" s="196"/>
      <c r="CA57" s="232" t="s">
        <v>221</v>
      </c>
      <c r="CB57" s="229"/>
      <c r="CC57" s="229"/>
      <c r="CD57" s="229"/>
      <c r="CE57" s="238"/>
      <c r="CF57" s="238"/>
      <c r="CG57" s="238"/>
      <c r="CH57" s="229"/>
      <c r="CU57" s="175" t="str">
        <f t="shared" si="0"/>
        <v>N/A</v>
      </c>
      <c r="CV57" s="175" t="str">
        <f t="shared" si="1"/>
        <v>N/A</v>
      </c>
      <c r="CW57" s="175" t="str">
        <f t="shared" si="2"/>
        <v>N/A</v>
      </c>
      <c r="CX57" s="175" t="str">
        <f t="shared" si="3"/>
        <v>N/A</v>
      </c>
      <c r="CY57" s="175" t="str">
        <f t="shared" si="17"/>
        <v>N/A</v>
      </c>
      <c r="CZ57" s="175" t="str">
        <f t="shared" si="4"/>
        <v>N/A</v>
      </c>
      <c r="DA57" s="175" t="str">
        <f t="shared" si="5"/>
        <v>N/A</v>
      </c>
      <c r="DB57" s="175" t="str">
        <f t="shared" si="6"/>
        <v>N/A</v>
      </c>
      <c r="DC57" s="175" t="str">
        <f t="shared" si="7"/>
        <v>N/A</v>
      </c>
      <c r="DD57" s="175" t="str">
        <f t="shared" si="8"/>
        <v>N/A</v>
      </c>
      <c r="DE57" s="175" t="str">
        <f t="shared" si="9"/>
        <v>N/A</v>
      </c>
      <c r="DF57" s="175" t="str">
        <f t="shared" si="10"/>
        <v>N/A</v>
      </c>
    </row>
    <row r="58" spans="1:110" s="175" customFormat="1" ht="15">
      <c r="A58" s="263"/>
      <c r="F58" s="263"/>
      <c r="I58" s="338"/>
      <c r="J58" s="338"/>
      <c r="K58" s="242"/>
      <c r="O58" s="173"/>
      <c r="T58"/>
      <c r="U58"/>
      <c r="V58"/>
      <c r="W58"/>
      <c r="X58"/>
      <c r="Y58"/>
      <c r="Z58"/>
      <c r="AA58"/>
      <c r="AB58"/>
      <c r="AC58"/>
      <c r="AD58"/>
      <c r="AE58"/>
      <c r="AF58"/>
      <c r="AG58"/>
      <c r="AH58"/>
      <c r="AI58"/>
      <c r="AJ58"/>
      <c r="AK58"/>
      <c r="AL58"/>
      <c r="AM58"/>
      <c r="AN58"/>
      <c r="AO58"/>
      <c r="AP58"/>
      <c r="AQ58"/>
      <c r="AR58"/>
      <c r="AS58"/>
      <c r="AT58"/>
      <c r="AU58"/>
      <c r="AV58"/>
      <c r="AW58"/>
      <c r="AX58" s="196"/>
      <c r="AY58" s="196"/>
      <c r="AZ58" s="196"/>
      <c r="BA58" s="199" t="s">
        <v>195</v>
      </c>
      <c r="BB58" s="200" t="e">
        <f t="shared" si="18"/>
        <v>#N/A</v>
      </c>
      <c r="BC58" s="200" t="e">
        <f t="shared" si="19"/>
        <v>#N/A</v>
      </c>
      <c r="BD58" s="200" t="e">
        <f t="shared" si="20"/>
        <v>#N/A</v>
      </c>
      <c r="BE58" s="200" t="e">
        <f t="shared" si="21"/>
        <v>#N/A</v>
      </c>
      <c r="BF58" s="200" t="e">
        <f t="shared" si="22"/>
        <v>#N/A</v>
      </c>
      <c r="BG58" s="200" t="e">
        <f t="shared" si="23"/>
        <v>#N/A</v>
      </c>
      <c r="BH58" s="200" t="e">
        <f t="shared" si="24"/>
        <v>#N/A</v>
      </c>
      <c r="BI58" s="200" t="e">
        <f t="shared" si="25"/>
        <v>#N/A</v>
      </c>
      <c r="BJ58" s="200" t="e">
        <f t="shared" si="26"/>
        <v>#N/A</v>
      </c>
      <c r="BK58" s="200" t="e">
        <f t="shared" si="11"/>
        <v>#N/A</v>
      </c>
      <c r="BL58" s="200" t="e">
        <f t="shared" si="12"/>
        <v>#N/A</v>
      </c>
      <c r="BM58" s="200" t="e">
        <f t="shared" si="13"/>
        <v>#N/A</v>
      </c>
      <c r="BN58" s="175" t="e">
        <f t="shared" si="27"/>
        <v>#N/A</v>
      </c>
      <c r="BO58" s="196" t="e">
        <f t="shared" si="28"/>
        <v>#N/A</v>
      </c>
      <c r="BP58" s="196" t="e">
        <f t="shared" si="29"/>
        <v>#N/A</v>
      </c>
      <c r="BQ58" s="196" t="e">
        <f t="shared" si="30"/>
        <v>#N/A</v>
      </c>
      <c r="BR58" s="196" t="e">
        <f t="shared" si="31"/>
        <v>#N/A</v>
      </c>
      <c r="BS58" s="196" t="e">
        <f t="shared" si="32"/>
        <v>#N/A</v>
      </c>
      <c r="BT58" s="196" t="e">
        <f t="shared" si="33"/>
        <v>#N/A</v>
      </c>
      <c r="BU58" s="196" t="e">
        <f t="shared" si="34"/>
        <v>#N/A</v>
      </c>
      <c r="BV58" s="196" t="e">
        <f t="shared" si="35"/>
        <v>#N/A</v>
      </c>
      <c r="BW58" s="196" t="e">
        <f t="shared" si="14"/>
        <v>#N/A</v>
      </c>
      <c r="BX58" s="196" t="e">
        <f t="shared" si="15"/>
        <v>#N/A</v>
      </c>
      <c r="BY58" s="196" t="e">
        <f t="shared" si="16"/>
        <v>#N/A</v>
      </c>
      <c r="BZ58" s="196"/>
      <c r="CA58" s="232" t="s">
        <v>289</v>
      </c>
      <c r="CB58" s="229"/>
      <c r="CC58" s="229"/>
      <c r="CD58" s="229"/>
      <c r="CE58" s="238"/>
      <c r="CF58" s="238"/>
      <c r="CG58" s="238"/>
      <c r="CH58" s="229"/>
      <c r="CU58" s="175" t="str">
        <f t="shared" si="0"/>
        <v>N/A</v>
      </c>
      <c r="CV58" s="175" t="str">
        <f t="shared" si="1"/>
        <v>N/A</v>
      </c>
      <c r="CW58" s="175" t="str">
        <f t="shared" si="2"/>
        <v>N/A</v>
      </c>
      <c r="CX58" s="175" t="str">
        <f t="shared" si="3"/>
        <v>N/A</v>
      </c>
      <c r="CY58" s="175" t="str">
        <f t="shared" si="17"/>
        <v>N/A</v>
      </c>
      <c r="CZ58" s="175" t="str">
        <f t="shared" si="4"/>
        <v>N/A</v>
      </c>
      <c r="DA58" s="175" t="str">
        <f t="shared" si="5"/>
        <v>N/A</v>
      </c>
      <c r="DB58" s="175" t="str">
        <f t="shared" si="6"/>
        <v>N/A</v>
      </c>
      <c r="DC58" s="175" t="str">
        <f t="shared" si="7"/>
        <v>N/A</v>
      </c>
      <c r="DD58" s="175" t="str">
        <f t="shared" si="8"/>
        <v>N/A</v>
      </c>
      <c r="DE58" s="175" t="str">
        <f t="shared" si="9"/>
        <v>N/A</v>
      </c>
      <c r="DF58" s="175" t="str">
        <f t="shared" si="10"/>
        <v>N/A</v>
      </c>
    </row>
    <row r="59" spans="1:110" s="175" customFormat="1" ht="15">
      <c r="A59" s="263"/>
      <c r="F59" s="263"/>
      <c r="I59" s="248"/>
      <c r="J59" s="248"/>
      <c r="K59" s="242"/>
      <c r="O59" s="173"/>
      <c r="T59"/>
      <c r="U59"/>
      <c r="V59"/>
      <c r="W59"/>
      <c r="X59"/>
      <c r="Y59"/>
      <c r="Z59"/>
      <c r="AA59"/>
      <c r="AB59"/>
      <c r="AC59"/>
      <c r="AD59"/>
      <c r="AE59"/>
      <c r="AF59"/>
      <c r="AG59"/>
      <c r="AH59"/>
      <c r="AI59"/>
      <c r="AJ59"/>
      <c r="AK59"/>
      <c r="AL59"/>
      <c r="AM59"/>
      <c r="AN59"/>
      <c r="AO59"/>
      <c r="AP59"/>
      <c r="AQ59"/>
      <c r="AR59"/>
      <c r="AS59"/>
      <c r="AT59"/>
      <c r="AU59"/>
      <c r="AV59"/>
      <c r="AW59"/>
      <c r="AX59" s="196"/>
      <c r="AY59" s="196"/>
      <c r="AZ59" s="196"/>
      <c r="BA59" s="199" t="s">
        <v>424</v>
      </c>
      <c r="BB59" s="200" t="e">
        <f t="shared" si="18"/>
        <v>#N/A</v>
      </c>
      <c r="BC59" s="200" t="e">
        <f t="shared" si="19"/>
        <v>#N/A</v>
      </c>
      <c r="BD59" s="200" t="e">
        <f t="shared" si="20"/>
        <v>#N/A</v>
      </c>
      <c r="BE59" s="200" t="e">
        <f t="shared" si="21"/>
        <v>#N/A</v>
      </c>
      <c r="BF59" s="200" t="e">
        <f t="shared" si="22"/>
        <v>#N/A</v>
      </c>
      <c r="BG59" s="200" t="e">
        <f t="shared" si="23"/>
        <v>#N/A</v>
      </c>
      <c r="BH59" s="200" t="e">
        <f t="shared" si="24"/>
        <v>#N/A</v>
      </c>
      <c r="BI59" s="200" t="e">
        <f t="shared" si="25"/>
        <v>#N/A</v>
      </c>
      <c r="BJ59" s="200" t="e">
        <f t="shared" si="26"/>
        <v>#N/A</v>
      </c>
      <c r="BK59" s="200" t="e">
        <f t="shared" si="11"/>
        <v>#N/A</v>
      </c>
      <c r="BL59" s="200" t="e">
        <f t="shared" si="12"/>
        <v>#N/A</v>
      </c>
      <c r="BM59" s="200" t="e">
        <f t="shared" si="13"/>
        <v>#N/A</v>
      </c>
      <c r="BN59" s="175" t="e">
        <f t="shared" si="27"/>
        <v>#N/A</v>
      </c>
      <c r="BO59" s="196" t="e">
        <f t="shared" si="28"/>
        <v>#N/A</v>
      </c>
      <c r="BP59" s="196" t="e">
        <f t="shared" si="29"/>
        <v>#N/A</v>
      </c>
      <c r="BQ59" s="196" t="e">
        <f t="shared" si="30"/>
        <v>#N/A</v>
      </c>
      <c r="BR59" s="196" t="e">
        <f t="shared" si="31"/>
        <v>#N/A</v>
      </c>
      <c r="BS59" s="196" t="e">
        <f t="shared" si="32"/>
        <v>#N/A</v>
      </c>
      <c r="BT59" s="196" t="e">
        <f t="shared" si="33"/>
        <v>#N/A</v>
      </c>
      <c r="BU59" s="196" t="e">
        <f t="shared" si="34"/>
        <v>#N/A</v>
      </c>
      <c r="BV59" s="196" t="e">
        <f t="shared" si="35"/>
        <v>#N/A</v>
      </c>
      <c r="BW59" s="196" t="e">
        <f t="shared" si="14"/>
        <v>#N/A</v>
      </c>
      <c r="BX59" s="196" t="e">
        <f t="shared" si="15"/>
        <v>#N/A</v>
      </c>
      <c r="BY59" s="196" t="e">
        <f t="shared" si="16"/>
        <v>#N/A</v>
      </c>
      <c r="BZ59" s="196"/>
      <c r="CA59" s="232" t="s">
        <v>290</v>
      </c>
      <c r="CB59" s="229"/>
      <c r="CC59" s="229"/>
      <c r="CD59" s="229"/>
      <c r="CE59" s="238"/>
      <c r="CF59" s="238"/>
      <c r="CG59" s="238"/>
      <c r="CH59" s="229"/>
      <c r="CU59" s="175" t="str">
        <f t="shared" si="0"/>
        <v>N/A</v>
      </c>
      <c r="CV59" s="175" t="str">
        <f t="shared" si="1"/>
        <v>N/A</v>
      </c>
      <c r="CW59" s="175" t="str">
        <f t="shared" si="2"/>
        <v>N/A</v>
      </c>
      <c r="CX59" s="175" t="str">
        <f t="shared" si="3"/>
        <v>N/A</v>
      </c>
      <c r="CY59" s="175" t="str">
        <f t="shared" si="17"/>
        <v>N/A</v>
      </c>
      <c r="CZ59" s="175" t="str">
        <f t="shared" si="4"/>
        <v>N/A</v>
      </c>
      <c r="DA59" s="175" t="str">
        <f t="shared" si="5"/>
        <v>N/A</v>
      </c>
      <c r="DB59" s="175" t="str">
        <f t="shared" si="6"/>
        <v>N/A</v>
      </c>
      <c r="DC59" s="175" t="str">
        <f t="shared" si="7"/>
        <v>N/A</v>
      </c>
      <c r="DD59" s="175" t="str">
        <f t="shared" si="8"/>
        <v>N/A</v>
      </c>
      <c r="DE59" s="175" t="str">
        <f t="shared" si="9"/>
        <v>N/A</v>
      </c>
      <c r="DF59" s="175" t="str">
        <f t="shared" si="10"/>
        <v>N/A</v>
      </c>
    </row>
    <row r="60" spans="1:110" s="175" customFormat="1" ht="15">
      <c r="A60" s="263"/>
      <c r="F60" s="263"/>
      <c r="I60" s="248"/>
      <c r="J60" s="248"/>
      <c r="K60" s="242"/>
      <c r="O60" s="173"/>
      <c r="T60"/>
      <c r="U60"/>
      <c r="V60"/>
      <c r="W60"/>
      <c r="X60"/>
      <c r="Y60"/>
      <c r="Z60"/>
      <c r="AA60"/>
      <c r="AB60"/>
      <c r="AC60"/>
      <c r="AD60"/>
      <c r="AE60"/>
      <c r="AF60"/>
      <c r="AG60"/>
      <c r="AH60"/>
      <c r="AI60"/>
      <c r="AJ60"/>
      <c r="AK60"/>
      <c r="AL60"/>
      <c r="AM60"/>
      <c r="AN60"/>
      <c r="AO60"/>
      <c r="AP60"/>
      <c r="AQ60"/>
      <c r="AR60"/>
      <c r="AS60"/>
      <c r="AT60"/>
      <c r="AU60"/>
      <c r="AV60"/>
      <c r="AW60"/>
      <c r="AX60" s="196"/>
      <c r="AY60" s="196"/>
      <c r="AZ60" s="196"/>
      <c r="BA60" s="196" t="s">
        <v>187</v>
      </c>
      <c r="BB60" s="200" t="e">
        <f t="shared" si="18"/>
        <v>#N/A</v>
      </c>
      <c r="BC60" s="200" t="e">
        <f t="shared" si="19"/>
        <v>#N/A</v>
      </c>
      <c r="BD60" s="200" t="e">
        <f t="shared" si="20"/>
        <v>#N/A</v>
      </c>
      <c r="BE60" s="200" t="e">
        <f t="shared" si="21"/>
        <v>#N/A</v>
      </c>
      <c r="BF60" s="200" t="e">
        <f t="shared" si="22"/>
        <v>#N/A</v>
      </c>
      <c r="BG60" s="200" t="e">
        <f t="shared" si="23"/>
        <v>#N/A</v>
      </c>
      <c r="BH60" s="200" t="e">
        <f t="shared" si="24"/>
        <v>#N/A</v>
      </c>
      <c r="BI60" s="200" t="e">
        <f t="shared" si="25"/>
        <v>#N/A</v>
      </c>
      <c r="BJ60" s="200" t="e">
        <f t="shared" si="26"/>
        <v>#N/A</v>
      </c>
      <c r="BK60" s="200" t="e">
        <f t="shared" si="11"/>
        <v>#N/A</v>
      </c>
      <c r="BL60" s="200" t="e">
        <f t="shared" si="12"/>
        <v>#N/A</v>
      </c>
      <c r="BM60" s="200" t="e">
        <f t="shared" si="13"/>
        <v>#N/A</v>
      </c>
      <c r="BN60" s="175" t="e">
        <f t="shared" si="27"/>
        <v>#N/A</v>
      </c>
      <c r="BO60" s="196" t="e">
        <f t="shared" si="28"/>
        <v>#N/A</v>
      </c>
      <c r="BP60" s="196" t="e">
        <f t="shared" si="29"/>
        <v>#N/A</v>
      </c>
      <c r="BQ60" s="196" t="e">
        <f t="shared" si="30"/>
        <v>#N/A</v>
      </c>
      <c r="BR60" s="196" t="e">
        <f t="shared" si="31"/>
        <v>#N/A</v>
      </c>
      <c r="BS60" s="196" t="e">
        <f t="shared" si="32"/>
        <v>#N/A</v>
      </c>
      <c r="BT60" s="196" t="e">
        <f t="shared" si="33"/>
        <v>#N/A</v>
      </c>
      <c r="BU60" s="196" t="e">
        <f t="shared" si="34"/>
        <v>#N/A</v>
      </c>
      <c r="BV60" s="196" t="e">
        <f t="shared" si="35"/>
        <v>#N/A</v>
      </c>
      <c r="BW60" s="196" t="e">
        <f t="shared" si="14"/>
        <v>#N/A</v>
      </c>
      <c r="BX60" s="196" t="e">
        <f t="shared" si="15"/>
        <v>#N/A</v>
      </c>
      <c r="BY60" s="196" t="e">
        <f t="shared" si="16"/>
        <v>#N/A</v>
      </c>
      <c r="BZ60" s="196"/>
      <c r="CA60" s="232" t="s">
        <v>163</v>
      </c>
      <c r="CB60" s="229"/>
      <c r="CC60" s="229"/>
      <c r="CD60" s="229"/>
      <c r="CE60" s="238"/>
      <c r="CF60" s="238"/>
      <c r="CG60" s="238"/>
      <c r="CH60" s="229"/>
      <c r="CU60" s="175" t="str">
        <f t="shared" si="0"/>
        <v>N/A</v>
      </c>
      <c r="CV60" s="175" t="str">
        <f t="shared" si="1"/>
        <v>N/A</v>
      </c>
      <c r="CW60" s="175" t="str">
        <f t="shared" si="2"/>
        <v>N/A</v>
      </c>
      <c r="CX60" s="175" t="str">
        <f t="shared" si="3"/>
        <v>N/A</v>
      </c>
      <c r="CY60" s="175" t="str">
        <f t="shared" si="17"/>
        <v>N/A</v>
      </c>
      <c r="CZ60" s="175" t="str">
        <f t="shared" si="4"/>
        <v>N/A</v>
      </c>
      <c r="DA60" s="175" t="str">
        <f t="shared" si="5"/>
        <v>N/A</v>
      </c>
      <c r="DB60" s="175" t="str">
        <f t="shared" si="6"/>
        <v>N/A</v>
      </c>
      <c r="DC60" s="175" t="str">
        <f t="shared" si="7"/>
        <v>N/A</v>
      </c>
      <c r="DD60" s="175" t="str">
        <f t="shared" si="8"/>
        <v>N/A</v>
      </c>
      <c r="DE60" s="175" t="str">
        <f t="shared" si="9"/>
        <v>N/A</v>
      </c>
      <c r="DF60" s="175" t="str">
        <f t="shared" si="10"/>
        <v>N/A</v>
      </c>
    </row>
    <row r="61" spans="1:110" s="175" customFormat="1" ht="15">
      <c r="A61" s="263"/>
      <c r="F61" s="263"/>
      <c r="I61" s="248"/>
      <c r="J61" s="248"/>
      <c r="K61" s="242"/>
      <c r="O61" s="173"/>
      <c r="T61"/>
      <c r="U61"/>
      <c r="V61"/>
      <c r="W61"/>
      <c r="X61"/>
      <c r="Y61"/>
      <c r="Z61"/>
      <c r="AA61"/>
      <c r="AB61"/>
      <c r="AC61"/>
      <c r="AD61"/>
      <c r="AE61"/>
      <c r="AF61"/>
      <c r="AG61"/>
      <c r="AH61"/>
      <c r="AI61"/>
      <c r="AJ61"/>
      <c r="AK61"/>
      <c r="AL61"/>
      <c r="AM61"/>
      <c r="AN61"/>
      <c r="AO61"/>
      <c r="AP61"/>
      <c r="AQ61"/>
      <c r="AR61"/>
      <c r="AS61"/>
      <c r="AT61"/>
      <c r="AU61"/>
      <c r="AV61"/>
      <c r="AW61"/>
      <c r="AX61" s="196"/>
      <c r="AY61" s="196"/>
      <c r="AZ61" s="196"/>
      <c r="BA61" s="196" t="s">
        <v>190</v>
      </c>
      <c r="BB61" s="200" t="e">
        <f t="shared" si="18"/>
        <v>#N/A</v>
      </c>
      <c r="BC61" s="200" t="e">
        <f t="shared" si="19"/>
        <v>#N/A</v>
      </c>
      <c r="BD61" s="200" t="e">
        <f t="shared" si="20"/>
        <v>#N/A</v>
      </c>
      <c r="BE61" s="200" t="e">
        <f t="shared" si="21"/>
        <v>#N/A</v>
      </c>
      <c r="BF61" s="200" t="e">
        <f t="shared" si="22"/>
        <v>#N/A</v>
      </c>
      <c r="BG61" s="200" t="e">
        <f t="shared" si="23"/>
        <v>#N/A</v>
      </c>
      <c r="BH61" s="200" t="e">
        <f t="shared" si="24"/>
        <v>#N/A</v>
      </c>
      <c r="BI61" s="200" t="e">
        <f t="shared" si="25"/>
        <v>#N/A</v>
      </c>
      <c r="BJ61" s="200" t="e">
        <f t="shared" si="26"/>
        <v>#N/A</v>
      </c>
      <c r="BK61" s="200" t="e">
        <f t="shared" si="11"/>
        <v>#N/A</v>
      </c>
      <c r="BL61" s="200" t="e">
        <f t="shared" si="12"/>
        <v>#N/A</v>
      </c>
      <c r="BM61" s="200" t="e">
        <f t="shared" si="13"/>
        <v>#N/A</v>
      </c>
      <c r="BN61" s="175" t="e">
        <f t="shared" si="27"/>
        <v>#N/A</v>
      </c>
      <c r="BO61" s="196" t="e">
        <f t="shared" si="28"/>
        <v>#N/A</v>
      </c>
      <c r="BP61" s="196" t="e">
        <f t="shared" si="29"/>
        <v>#N/A</v>
      </c>
      <c r="BQ61" s="196" t="e">
        <f t="shared" si="30"/>
        <v>#N/A</v>
      </c>
      <c r="BR61" s="196" t="e">
        <f t="shared" si="31"/>
        <v>#N/A</v>
      </c>
      <c r="BS61" s="196" t="e">
        <f t="shared" si="32"/>
        <v>#N/A</v>
      </c>
      <c r="BT61" s="196" t="e">
        <f t="shared" si="33"/>
        <v>#N/A</v>
      </c>
      <c r="BU61" s="196" t="e">
        <f t="shared" si="34"/>
        <v>#N/A</v>
      </c>
      <c r="BV61" s="196" t="e">
        <f t="shared" si="35"/>
        <v>#N/A</v>
      </c>
      <c r="BW61" s="196" t="e">
        <f t="shared" si="14"/>
        <v>#N/A</v>
      </c>
      <c r="BX61" s="196" t="e">
        <f t="shared" si="15"/>
        <v>#N/A</v>
      </c>
      <c r="BY61" s="196" t="e">
        <f t="shared" si="16"/>
        <v>#N/A</v>
      </c>
      <c r="BZ61" s="196"/>
      <c r="CA61" s="232" t="s">
        <v>168</v>
      </c>
      <c r="CB61" s="229"/>
      <c r="CC61" s="229"/>
      <c r="CD61" s="229"/>
      <c r="CE61" s="238"/>
      <c r="CF61" s="238"/>
      <c r="CG61" s="238"/>
      <c r="CH61" s="229"/>
      <c r="CU61" s="175" t="str">
        <f t="shared" si="0"/>
        <v>N/A</v>
      </c>
      <c r="CV61" s="175" t="str">
        <f t="shared" si="1"/>
        <v>N/A</v>
      </c>
      <c r="CW61" s="175" t="str">
        <f t="shared" si="2"/>
        <v>N/A</v>
      </c>
      <c r="CX61" s="175" t="str">
        <f t="shared" si="3"/>
        <v>N/A</v>
      </c>
      <c r="CY61" s="175" t="str">
        <f t="shared" si="17"/>
        <v>N/A</v>
      </c>
      <c r="CZ61" s="175" t="str">
        <f t="shared" si="4"/>
        <v>N/A</v>
      </c>
      <c r="DA61" s="175" t="str">
        <f t="shared" si="5"/>
        <v>N/A</v>
      </c>
      <c r="DB61" s="175" t="str">
        <f t="shared" si="6"/>
        <v>N/A</v>
      </c>
      <c r="DC61" s="175" t="str">
        <f t="shared" si="7"/>
        <v>N/A</v>
      </c>
      <c r="DD61" s="175" t="str">
        <f t="shared" si="8"/>
        <v>N/A</v>
      </c>
      <c r="DE61" s="175" t="str">
        <f t="shared" si="9"/>
        <v>N/A</v>
      </c>
      <c r="DF61" s="175" t="str">
        <f t="shared" si="10"/>
        <v>N/A</v>
      </c>
    </row>
    <row r="62" spans="1:110" s="175" customFormat="1" ht="15">
      <c r="A62" s="263"/>
      <c r="F62" s="263"/>
      <c r="I62" s="248"/>
      <c r="J62" s="248"/>
      <c r="K62" s="242"/>
      <c r="O62" s="173"/>
      <c r="T62"/>
      <c r="U62"/>
      <c r="V62"/>
      <c r="W62"/>
      <c r="X62"/>
      <c r="Y62"/>
      <c r="Z62"/>
      <c r="AA62"/>
      <c r="AB62"/>
      <c r="AC62"/>
      <c r="AD62"/>
      <c r="AE62"/>
      <c r="AF62"/>
      <c r="AG62"/>
      <c r="AH62"/>
      <c r="AI62"/>
      <c r="AJ62"/>
      <c r="AK62"/>
      <c r="AL62"/>
      <c r="AM62"/>
      <c r="AN62"/>
      <c r="AO62"/>
      <c r="AP62"/>
      <c r="AQ62"/>
      <c r="AR62"/>
      <c r="AS62"/>
      <c r="AT62"/>
      <c r="AU62"/>
      <c r="AV62"/>
      <c r="AW62"/>
      <c r="AX62" s="196"/>
      <c r="AY62" s="196"/>
      <c r="AZ62" s="196"/>
      <c r="BA62" s="199" t="s">
        <v>261</v>
      </c>
      <c r="BB62" s="200" t="e">
        <f t="shared" si="18"/>
        <v>#N/A</v>
      </c>
      <c r="BC62" s="200" t="e">
        <f t="shared" si="19"/>
        <v>#N/A</v>
      </c>
      <c r="BD62" s="200" t="e">
        <f t="shared" si="20"/>
        <v>#N/A</v>
      </c>
      <c r="BE62" s="200" t="e">
        <f t="shared" si="21"/>
        <v>#N/A</v>
      </c>
      <c r="BF62" s="200" t="e">
        <f t="shared" si="22"/>
        <v>#N/A</v>
      </c>
      <c r="BG62" s="200" t="e">
        <f t="shared" si="23"/>
        <v>#N/A</v>
      </c>
      <c r="BH62" s="200" t="e">
        <f t="shared" si="24"/>
        <v>#N/A</v>
      </c>
      <c r="BI62" s="200" t="e">
        <f t="shared" si="25"/>
        <v>#N/A</v>
      </c>
      <c r="BJ62" s="200" t="e">
        <f t="shared" si="26"/>
        <v>#N/A</v>
      </c>
      <c r="BK62" s="200" t="e">
        <f t="shared" si="11"/>
        <v>#N/A</v>
      </c>
      <c r="BL62" s="200" t="e">
        <f t="shared" si="12"/>
        <v>#N/A</v>
      </c>
      <c r="BM62" s="200" t="e">
        <f t="shared" si="13"/>
        <v>#N/A</v>
      </c>
      <c r="BN62" s="175" t="e">
        <f t="shared" si="27"/>
        <v>#N/A</v>
      </c>
      <c r="BO62" s="196" t="e">
        <f t="shared" si="28"/>
        <v>#N/A</v>
      </c>
      <c r="BP62" s="196" t="e">
        <f t="shared" si="29"/>
        <v>#N/A</v>
      </c>
      <c r="BQ62" s="196" t="e">
        <f t="shared" si="30"/>
        <v>#N/A</v>
      </c>
      <c r="BR62" s="196" t="e">
        <f t="shared" si="31"/>
        <v>#N/A</v>
      </c>
      <c r="BS62" s="196" t="e">
        <f t="shared" si="32"/>
        <v>#N/A</v>
      </c>
      <c r="BT62" s="196" t="e">
        <f t="shared" si="33"/>
        <v>#N/A</v>
      </c>
      <c r="BU62" s="196" t="e">
        <f t="shared" si="34"/>
        <v>#N/A</v>
      </c>
      <c r="BV62" s="196" t="e">
        <f t="shared" si="35"/>
        <v>#N/A</v>
      </c>
      <c r="BW62" s="196" t="e">
        <f t="shared" si="14"/>
        <v>#N/A</v>
      </c>
      <c r="BX62" s="196" t="e">
        <f t="shared" si="15"/>
        <v>#N/A</v>
      </c>
      <c r="BY62" s="196" t="e">
        <f t="shared" si="16"/>
        <v>#N/A</v>
      </c>
      <c r="BZ62" s="196"/>
      <c r="CA62" s="232" t="s">
        <v>152</v>
      </c>
      <c r="CB62" s="229"/>
      <c r="CC62" s="229"/>
      <c r="CD62" s="229"/>
      <c r="CE62" s="238"/>
      <c r="CF62" s="238"/>
      <c r="CG62" s="238"/>
      <c r="CH62" s="229"/>
      <c r="CU62" s="175" t="str">
        <f t="shared" si="0"/>
        <v>N/A</v>
      </c>
      <c r="CV62" s="175" t="str">
        <f t="shared" si="1"/>
        <v>N/A</v>
      </c>
      <c r="CW62" s="175" t="str">
        <f t="shared" si="2"/>
        <v>N/A</v>
      </c>
      <c r="CX62" s="175" t="str">
        <f t="shared" si="3"/>
        <v>N/A</v>
      </c>
      <c r="CY62" s="175" t="str">
        <f t="shared" si="17"/>
        <v>N/A</v>
      </c>
      <c r="CZ62" s="175" t="str">
        <f t="shared" si="4"/>
        <v>N/A</v>
      </c>
      <c r="DA62" s="175" t="str">
        <f t="shared" si="5"/>
        <v>N/A</v>
      </c>
      <c r="DB62" s="175" t="str">
        <f t="shared" si="6"/>
        <v>N/A</v>
      </c>
      <c r="DC62" s="175" t="str">
        <f t="shared" si="7"/>
        <v>N/A</v>
      </c>
      <c r="DD62" s="175" t="str">
        <f t="shared" si="8"/>
        <v>N/A</v>
      </c>
      <c r="DE62" s="175" t="str">
        <f t="shared" si="9"/>
        <v>N/A</v>
      </c>
      <c r="DF62" s="175" t="str">
        <f t="shared" si="10"/>
        <v>N/A</v>
      </c>
    </row>
    <row r="63" spans="1:110" s="175" customFormat="1" ht="15">
      <c r="A63" s="263"/>
      <c r="F63" s="263"/>
      <c r="I63" s="248"/>
      <c r="J63" s="248"/>
      <c r="K63" s="242"/>
      <c r="O63" s="173"/>
      <c r="T63"/>
      <c r="U63"/>
      <c r="V63"/>
      <c r="W63"/>
      <c r="X63"/>
      <c r="Y63"/>
      <c r="Z63"/>
      <c r="AA63"/>
      <c r="AB63"/>
      <c r="AC63"/>
      <c r="AD63"/>
      <c r="AE63"/>
      <c r="AF63"/>
      <c r="AG63"/>
      <c r="AH63"/>
      <c r="AI63"/>
      <c r="AJ63"/>
      <c r="AK63"/>
      <c r="AL63"/>
      <c r="AM63"/>
      <c r="AN63"/>
      <c r="AO63"/>
      <c r="AP63"/>
      <c r="AQ63"/>
      <c r="AR63"/>
      <c r="AS63"/>
      <c r="AT63"/>
      <c r="AU63"/>
      <c r="AV63"/>
      <c r="AW63"/>
      <c r="AX63" s="196"/>
      <c r="AY63" s="196"/>
      <c r="AZ63" s="196"/>
      <c r="BA63" s="196" t="s">
        <v>183</v>
      </c>
      <c r="BB63" s="200" t="e">
        <f t="shared" si="18"/>
        <v>#N/A</v>
      </c>
      <c r="BC63" s="200" t="e">
        <f t="shared" si="19"/>
        <v>#N/A</v>
      </c>
      <c r="BD63" s="200" t="e">
        <f t="shared" si="20"/>
        <v>#N/A</v>
      </c>
      <c r="BE63" s="200" t="e">
        <f t="shared" si="21"/>
        <v>#N/A</v>
      </c>
      <c r="BF63" s="200" t="e">
        <f t="shared" si="22"/>
        <v>#N/A</v>
      </c>
      <c r="BG63" s="200" t="e">
        <f t="shared" si="23"/>
        <v>#N/A</v>
      </c>
      <c r="BH63" s="200" t="e">
        <f t="shared" si="24"/>
        <v>#N/A</v>
      </c>
      <c r="BI63" s="200" t="e">
        <f t="shared" si="25"/>
        <v>#N/A</v>
      </c>
      <c r="BJ63" s="200" t="e">
        <f t="shared" si="26"/>
        <v>#N/A</v>
      </c>
      <c r="BK63" s="200" t="e">
        <f t="shared" si="11"/>
        <v>#N/A</v>
      </c>
      <c r="BL63" s="200" t="e">
        <f t="shared" si="12"/>
        <v>#N/A</v>
      </c>
      <c r="BM63" s="200" t="e">
        <f t="shared" si="13"/>
        <v>#N/A</v>
      </c>
      <c r="BN63" s="175" t="e">
        <f t="shared" si="27"/>
        <v>#N/A</v>
      </c>
      <c r="BO63" s="196" t="e">
        <f t="shared" si="28"/>
        <v>#N/A</v>
      </c>
      <c r="BP63" s="196" t="e">
        <f t="shared" si="29"/>
        <v>#N/A</v>
      </c>
      <c r="BQ63" s="196" t="e">
        <f t="shared" si="30"/>
        <v>#N/A</v>
      </c>
      <c r="BR63" s="196" t="e">
        <f t="shared" si="31"/>
        <v>#N/A</v>
      </c>
      <c r="BS63" s="196" t="e">
        <f t="shared" si="32"/>
        <v>#N/A</v>
      </c>
      <c r="BT63" s="196" t="e">
        <f t="shared" si="33"/>
        <v>#N/A</v>
      </c>
      <c r="BU63" s="196" t="e">
        <f t="shared" si="34"/>
        <v>#N/A</v>
      </c>
      <c r="BV63" s="196" t="e">
        <f t="shared" si="35"/>
        <v>#N/A</v>
      </c>
      <c r="BW63" s="196" t="e">
        <f t="shared" si="14"/>
        <v>#N/A</v>
      </c>
      <c r="BX63" s="196" t="e">
        <f t="shared" si="15"/>
        <v>#N/A</v>
      </c>
      <c r="BY63" s="196" t="e">
        <f t="shared" si="16"/>
        <v>#N/A</v>
      </c>
      <c r="BZ63" s="196"/>
      <c r="CA63" s="232" t="s">
        <v>158</v>
      </c>
      <c r="CB63" s="229"/>
      <c r="CC63" s="229"/>
      <c r="CD63" s="229"/>
      <c r="CE63" s="238"/>
      <c r="CF63" s="238"/>
      <c r="CG63" s="238"/>
      <c r="CH63" s="229"/>
      <c r="CU63" s="175" t="str">
        <f t="shared" si="0"/>
        <v>N/A</v>
      </c>
      <c r="CV63" s="175" t="str">
        <f t="shared" si="1"/>
        <v>N/A</v>
      </c>
      <c r="CW63" s="175" t="str">
        <f t="shared" si="2"/>
        <v>N/A</v>
      </c>
      <c r="CX63" s="175" t="str">
        <f t="shared" si="3"/>
        <v>N/A</v>
      </c>
      <c r="CY63" s="175" t="str">
        <f t="shared" si="17"/>
        <v>N/A</v>
      </c>
      <c r="CZ63" s="175" t="str">
        <f t="shared" si="4"/>
        <v>N/A</v>
      </c>
      <c r="DA63" s="175" t="str">
        <f t="shared" si="5"/>
        <v>N/A</v>
      </c>
      <c r="DB63" s="175" t="str">
        <f t="shared" si="6"/>
        <v>N/A</v>
      </c>
      <c r="DC63" s="175" t="str">
        <f t="shared" si="7"/>
        <v>N/A</v>
      </c>
      <c r="DD63" s="175" t="str">
        <f t="shared" si="8"/>
        <v>N/A</v>
      </c>
      <c r="DE63" s="175" t="str">
        <f t="shared" si="9"/>
        <v>N/A</v>
      </c>
      <c r="DF63" s="175" t="str">
        <f t="shared" si="10"/>
        <v>N/A</v>
      </c>
    </row>
    <row r="64" spans="1:110" s="175" customFormat="1" ht="15">
      <c r="A64" s="263"/>
      <c r="F64" s="263"/>
      <c r="I64" s="248"/>
      <c r="J64" s="248"/>
      <c r="K64" s="242"/>
      <c r="O64" s="173"/>
      <c r="T64"/>
      <c r="U64"/>
      <c r="V64"/>
      <c r="W64"/>
      <c r="X64"/>
      <c r="Y64"/>
      <c r="Z64"/>
      <c r="AA64"/>
      <c r="AB64"/>
      <c r="AC64"/>
      <c r="AD64"/>
      <c r="AE64"/>
      <c r="AF64"/>
      <c r="AG64"/>
      <c r="AH64"/>
      <c r="AI64"/>
      <c r="AJ64"/>
      <c r="AK64"/>
      <c r="AL64"/>
      <c r="AM64"/>
      <c r="AN64"/>
      <c r="AO64"/>
      <c r="AP64"/>
      <c r="AQ64"/>
      <c r="AR64"/>
      <c r="AS64"/>
      <c r="AT64"/>
      <c r="AU64"/>
      <c r="AV64"/>
      <c r="AW64"/>
      <c r="AX64" s="196"/>
      <c r="AY64" s="196"/>
      <c r="AZ64" s="196"/>
      <c r="BA64" s="196" t="s">
        <v>268</v>
      </c>
      <c r="BB64" s="200" t="e">
        <f t="shared" si="18"/>
        <v>#N/A</v>
      </c>
      <c r="BC64" s="200" t="e">
        <f t="shared" si="19"/>
        <v>#N/A</v>
      </c>
      <c r="BD64" s="200" t="e">
        <f t="shared" si="20"/>
        <v>#N/A</v>
      </c>
      <c r="BE64" s="200" t="e">
        <f t="shared" si="21"/>
        <v>#N/A</v>
      </c>
      <c r="BF64" s="200" t="e">
        <f t="shared" si="22"/>
        <v>#N/A</v>
      </c>
      <c r="BG64" s="200" t="e">
        <f t="shared" si="23"/>
        <v>#N/A</v>
      </c>
      <c r="BH64" s="200" t="e">
        <f t="shared" si="24"/>
        <v>#N/A</v>
      </c>
      <c r="BI64" s="200" t="e">
        <f t="shared" si="25"/>
        <v>#N/A</v>
      </c>
      <c r="BJ64" s="200" t="e">
        <f t="shared" si="26"/>
        <v>#N/A</v>
      </c>
      <c r="BK64" s="200" t="e">
        <f t="shared" si="11"/>
        <v>#N/A</v>
      </c>
      <c r="BL64" s="200" t="e">
        <f t="shared" si="12"/>
        <v>#N/A</v>
      </c>
      <c r="BM64" s="200" t="e">
        <f t="shared" si="13"/>
        <v>#N/A</v>
      </c>
      <c r="BN64" s="175" t="e">
        <f t="shared" si="27"/>
        <v>#N/A</v>
      </c>
      <c r="BO64" s="196" t="e">
        <f t="shared" si="28"/>
        <v>#N/A</v>
      </c>
      <c r="BP64" s="196" t="e">
        <f t="shared" si="29"/>
        <v>#N/A</v>
      </c>
      <c r="BQ64" s="196" t="e">
        <f t="shared" si="30"/>
        <v>#N/A</v>
      </c>
      <c r="BR64" s="196" t="e">
        <f t="shared" si="31"/>
        <v>#N/A</v>
      </c>
      <c r="BS64" s="196" t="e">
        <f t="shared" si="32"/>
        <v>#N/A</v>
      </c>
      <c r="BT64" s="196" t="e">
        <f t="shared" si="33"/>
        <v>#N/A</v>
      </c>
      <c r="BU64" s="196" t="e">
        <f t="shared" si="34"/>
        <v>#N/A</v>
      </c>
      <c r="BV64" s="196" t="e">
        <f t="shared" si="35"/>
        <v>#N/A</v>
      </c>
      <c r="BW64" s="196" t="e">
        <f t="shared" si="14"/>
        <v>#N/A</v>
      </c>
      <c r="BX64" s="196" t="e">
        <f t="shared" si="15"/>
        <v>#N/A</v>
      </c>
      <c r="BY64" s="196" t="e">
        <f t="shared" si="16"/>
        <v>#N/A</v>
      </c>
      <c r="BZ64" s="196"/>
      <c r="CA64" s="232" t="s">
        <v>295</v>
      </c>
      <c r="CB64" s="229"/>
      <c r="CC64" s="229"/>
      <c r="CD64" s="229"/>
      <c r="CE64" s="238"/>
      <c r="CF64" s="238"/>
      <c r="CG64" s="238"/>
      <c r="CH64" s="229"/>
      <c r="CU64" s="175" t="str">
        <f t="shared" si="0"/>
        <v>N/A</v>
      </c>
      <c r="CV64" s="175" t="str">
        <f t="shared" si="1"/>
        <v>N/A</v>
      </c>
      <c r="CW64" s="175" t="str">
        <f t="shared" si="2"/>
        <v>N/A</v>
      </c>
      <c r="CX64" s="175" t="str">
        <f t="shared" si="3"/>
        <v>N/A</v>
      </c>
      <c r="CY64" s="175" t="str">
        <f t="shared" si="17"/>
        <v>N/A</v>
      </c>
      <c r="CZ64" s="175" t="str">
        <f t="shared" si="4"/>
        <v>N/A</v>
      </c>
      <c r="DA64" s="175" t="str">
        <f t="shared" si="5"/>
        <v>N/A</v>
      </c>
      <c r="DB64" s="175" t="str">
        <f t="shared" si="6"/>
        <v>N/A</v>
      </c>
      <c r="DC64" s="175" t="str">
        <f t="shared" si="7"/>
        <v>N/A</v>
      </c>
      <c r="DD64" s="175" t="str">
        <f t="shared" si="8"/>
        <v>N/A</v>
      </c>
      <c r="DE64" s="175" t="str">
        <f t="shared" si="9"/>
        <v>N/A</v>
      </c>
      <c r="DF64" s="175" t="str">
        <f t="shared" si="10"/>
        <v>N/A</v>
      </c>
    </row>
    <row r="65" spans="1:110" s="175" customFormat="1" ht="15">
      <c r="A65" s="263"/>
      <c r="F65" s="263"/>
      <c r="I65" s="341"/>
      <c r="J65" s="341"/>
      <c r="K65" s="242"/>
      <c r="O65" s="173"/>
      <c r="T65"/>
      <c r="U65"/>
      <c r="V65"/>
      <c r="W65"/>
      <c r="X65"/>
      <c r="Y65"/>
      <c r="Z65"/>
      <c r="AA65"/>
      <c r="AB65"/>
      <c r="AC65"/>
      <c r="AD65"/>
      <c r="AE65"/>
      <c r="AF65"/>
      <c r="AG65"/>
      <c r="AH65"/>
      <c r="AI65"/>
      <c r="AJ65"/>
      <c r="AK65"/>
      <c r="AL65"/>
      <c r="AM65"/>
      <c r="AN65"/>
      <c r="AO65"/>
      <c r="AP65"/>
      <c r="AQ65"/>
      <c r="AR65"/>
      <c r="AS65"/>
      <c r="AT65"/>
      <c r="AU65"/>
      <c r="AV65"/>
      <c r="AW65"/>
      <c r="AX65" s="196"/>
      <c r="AY65" s="196"/>
      <c r="AZ65" s="196"/>
      <c r="BA65" s="196" t="s">
        <v>270</v>
      </c>
      <c r="BB65" s="200" t="e">
        <f t="shared" si="18"/>
        <v>#N/A</v>
      </c>
      <c r="BC65" s="200" t="e">
        <f t="shared" si="19"/>
        <v>#N/A</v>
      </c>
      <c r="BD65" s="200" t="e">
        <f t="shared" si="20"/>
        <v>#N/A</v>
      </c>
      <c r="BE65" s="200" t="e">
        <f t="shared" si="21"/>
        <v>#N/A</v>
      </c>
      <c r="BF65" s="200" t="e">
        <f t="shared" si="22"/>
        <v>#N/A</v>
      </c>
      <c r="BG65" s="200" t="e">
        <f t="shared" si="23"/>
        <v>#N/A</v>
      </c>
      <c r="BH65" s="200" t="e">
        <f t="shared" si="24"/>
        <v>#N/A</v>
      </c>
      <c r="BI65" s="200" t="e">
        <f t="shared" si="25"/>
        <v>#N/A</v>
      </c>
      <c r="BJ65" s="200" t="e">
        <f t="shared" si="26"/>
        <v>#N/A</v>
      </c>
      <c r="BK65" s="200" t="e">
        <f t="shared" si="11"/>
        <v>#N/A</v>
      </c>
      <c r="BL65" s="200" t="e">
        <f t="shared" si="12"/>
        <v>#N/A</v>
      </c>
      <c r="BM65" s="200" t="e">
        <f t="shared" si="13"/>
        <v>#N/A</v>
      </c>
      <c r="BN65" s="175" t="e">
        <f t="shared" si="27"/>
        <v>#N/A</v>
      </c>
      <c r="BO65" s="196" t="e">
        <f t="shared" si="28"/>
        <v>#N/A</v>
      </c>
      <c r="BP65" s="196" t="e">
        <f t="shared" si="29"/>
        <v>#N/A</v>
      </c>
      <c r="BQ65" s="196" t="e">
        <f t="shared" si="30"/>
        <v>#N/A</v>
      </c>
      <c r="BR65" s="196" t="e">
        <f t="shared" si="31"/>
        <v>#N/A</v>
      </c>
      <c r="BS65" s="196" t="e">
        <f t="shared" si="32"/>
        <v>#N/A</v>
      </c>
      <c r="BT65" s="196" t="e">
        <f t="shared" si="33"/>
        <v>#N/A</v>
      </c>
      <c r="BU65" s="196" t="e">
        <f t="shared" si="34"/>
        <v>#N/A</v>
      </c>
      <c r="BV65" s="196" t="e">
        <f t="shared" si="35"/>
        <v>#N/A</v>
      </c>
      <c r="BW65" s="196" t="e">
        <f t="shared" si="14"/>
        <v>#N/A</v>
      </c>
      <c r="BX65" s="196" t="e">
        <f t="shared" si="15"/>
        <v>#N/A</v>
      </c>
      <c r="BY65" s="196" t="e">
        <f t="shared" si="16"/>
        <v>#N/A</v>
      </c>
      <c r="BZ65" s="196"/>
      <c r="CA65" s="232" t="s">
        <v>296</v>
      </c>
      <c r="CB65" s="229"/>
      <c r="CC65" s="229"/>
      <c r="CD65" s="229"/>
      <c r="CE65" s="238"/>
      <c r="CF65" s="238"/>
      <c r="CG65" s="238"/>
      <c r="CH65" s="229"/>
      <c r="CU65" s="175" t="str">
        <f t="shared" si="0"/>
        <v>N/A</v>
      </c>
      <c r="CV65" s="175" t="str">
        <f t="shared" si="1"/>
        <v>N/A</v>
      </c>
      <c r="CW65" s="175" t="str">
        <f t="shared" si="2"/>
        <v>N/A</v>
      </c>
      <c r="CX65" s="175" t="str">
        <f t="shared" si="3"/>
        <v>N/A</v>
      </c>
      <c r="CY65" s="175" t="str">
        <f t="shared" si="17"/>
        <v>N/A</v>
      </c>
      <c r="CZ65" s="175" t="str">
        <f t="shared" si="4"/>
        <v>N/A</v>
      </c>
      <c r="DA65" s="175" t="str">
        <f t="shared" si="5"/>
        <v>N/A</v>
      </c>
      <c r="DB65" s="175" t="str">
        <f t="shared" si="6"/>
        <v>N/A</v>
      </c>
      <c r="DC65" s="175" t="str">
        <f t="shared" si="7"/>
        <v>N/A</v>
      </c>
      <c r="DD65" s="175" t="str">
        <f t="shared" si="8"/>
        <v>N/A</v>
      </c>
      <c r="DE65" s="175" t="str">
        <f t="shared" si="9"/>
        <v>N/A</v>
      </c>
      <c r="DF65" s="175" t="str">
        <f t="shared" si="10"/>
        <v>N/A</v>
      </c>
    </row>
    <row r="66" spans="1:110" s="175" customFormat="1" ht="15">
      <c r="A66" s="263"/>
      <c r="F66" s="263"/>
      <c r="I66" s="248"/>
      <c r="J66" s="248"/>
      <c r="K66" s="242"/>
      <c r="O66" s="173"/>
      <c r="T66"/>
      <c r="U66"/>
      <c r="V66"/>
      <c r="W66"/>
      <c r="X66"/>
      <c r="Y66"/>
      <c r="Z66"/>
      <c r="AA66"/>
      <c r="AB66"/>
      <c r="AC66"/>
      <c r="AD66"/>
      <c r="AE66"/>
      <c r="AF66"/>
      <c r="AG66"/>
      <c r="AH66"/>
      <c r="AI66"/>
      <c r="AJ66"/>
      <c r="AK66"/>
      <c r="AL66"/>
      <c r="AM66"/>
      <c r="AN66"/>
      <c r="AO66"/>
      <c r="AP66"/>
      <c r="AQ66"/>
      <c r="AR66"/>
      <c r="AS66"/>
      <c r="AT66"/>
      <c r="AU66"/>
      <c r="AV66"/>
      <c r="AW66"/>
      <c r="AX66" s="196"/>
      <c r="AY66" s="196"/>
      <c r="AZ66" s="196"/>
      <c r="BA66" s="196" t="s">
        <v>272</v>
      </c>
      <c r="BB66" s="200" t="e">
        <f t="shared" si="18"/>
        <v>#N/A</v>
      </c>
      <c r="BC66" s="200" t="e">
        <f t="shared" si="19"/>
        <v>#N/A</v>
      </c>
      <c r="BD66" s="200" t="e">
        <f t="shared" si="20"/>
        <v>#N/A</v>
      </c>
      <c r="BE66" s="200" t="e">
        <f t="shared" si="21"/>
        <v>#N/A</v>
      </c>
      <c r="BF66" s="200" t="e">
        <f t="shared" si="22"/>
        <v>#N/A</v>
      </c>
      <c r="BG66" s="200" t="e">
        <f t="shared" si="23"/>
        <v>#N/A</v>
      </c>
      <c r="BH66" s="200" t="e">
        <f t="shared" si="24"/>
        <v>#N/A</v>
      </c>
      <c r="BI66" s="200" t="e">
        <f t="shared" si="25"/>
        <v>#N/A</v>
      </c>
      <c r="BJ66" s="200" t="e">
        <f t="shared" si="26"/>
        <v>#N/A</v>
      </c>
      <c r="BK66" s="200" t="e">
        <f t="shared" si="11"/>
        <v>#N/A</v>
      </c>
      <c r="BL66" s="200" t="e">
        <f t="shared" si="12"/>
        <v>#N/A</v>
      </c>
      <c r="BM66" s="200" t="e">
        <f t="shared" si="13"/>
        <v>#N/A</v>
      </c>
      <c r="BN66" s="175" t="e">
        <f t="shared" si="27"/>
        <v>#N/A</v>
      </c>
      <c r="BO66" s="196" t="e">
        <f t="shared" si="28"/>
        <v>#N/A</v>
      </c>
      <c r="BP66" s="196" t="e">
        <f t="shared" si="29"/>
        <v>#N/A</v>
      </c>
      <c r="BQ66" s="196" t="e">
        <f t="shared" si="30"/>
        <v>#N/A</v>
      </c>
      <c r="BR66" s="196" t="e">
        <f t="shared" si="31"/>
        <v>#N/A</v>
      </c>
      <c r="BS66" s="196" t="e">
        <f t="shared" si="32"/>
        <v>#N/A</v>
      </c>
      <c r="BT66" s="196" t="e">
        <f t="shared" si="33"/>
        <v>#N/A</v>
      </c>
      <c r="BU66" s="196" t="e">
        <f t="shared" si="34"/>
        <v>#N/A</v>
      </c>
      <c r="BV66" s="196" t="e">
        <f t="shared" si="35"/>
        <v>#N/A</v>
      </c>
      <c r="BW66" s="196" t="e">
        <f t="shared" si="14"/>
        <v>#N/A</v>
      </c>
      <c r="BX66" s="196" t="e">
        <f t="shared" si="15"/>
        <v>#N/A</v>
      </c>
      <c r="BY66" s="196" t="e">
        <f t="shared" si="16"/>
        <v>#N/A</v>
      </c>
      <c r="BZ66" s="196"/>
      <c r="CA66" s="232" t="s">
        <v>212</v>
      </c>
      <c r="CB66" s="229"/>
      <c r="CC66" s="229"/>
      <c r="CD66" s="229"/>
      <c r="CE66" s="238"/>
      <c r="CF66" s="238"/>
      <c r="CG66" s="238"/>
      <c r="CH66" s="229"/>
      <c r="CU66" s="175" t="str">
        <f t="shared" si="0"/>
        <v>N/A</v>
      </c>
      <c r="CV66" s="175" t="str">
        <f t="shared" si="1"/>
        <v>N/A</v>
      </c>
      <c r="CW66" s="175" t="str">
        <f t="shared" si="2"/>
        <v>N/A</v>
      </c>
      <c r="CX66" s="175" t="str">
        <f t="shared" si="3"/>
        <v>N/A</v>
      </c>
      <c r="CY66" s="175" t="str">
        <f t="shared" si="17"/>
        <v>N/A</v>
      </c>
      <c r="CZ66" s="175" t="str">
        <f t="shared" si="4"/>
        <v>N/A</v>
      </c>
      <c r="DA66" s="175" t="str">
        <f t="shared" si="5"/>
        <v>N/A</v>
      </c>
      <c r="DB66" s="175" t="str">
        <f t="shared" si="6"/>
        <v>N/A</v>
      </c>
      <c r="DC66" s="175" t="str">
        <f t="shared" si="7"/>
        <v>N/A</v>
      </c>
      <c r="DD66" s="175" t="str">
        <f t="shared" si="8"/>
        <v>N/A</v>
      </c>
      <c r="DE66" s="175" t="str">
        <f t="shared" si="9"/>
        <v>N/A</v>
      </c>
      <c r="DF66" s="175" t="str">
        <f t="shared" si="10"/>
        <v>N/A</v>
      </c>
    </row>
    <row r="67" spans="1:110" s="175" customFormat="1" ht="15">
      <c r="A67" s="263"/>
      <c r="F67" s="263"/>
      <c r="I67" s="248"/>
      <c r="J67" s="248"/>
      <c r="K67" s="242"/>
      <c r="O67" s="173"/>
      <c r="T67"/>
      <c r="U67"/>
      <c r="V67"/>
      <c r="W67"/>
      <c r="X67"/>
      <c r="Y67"/>
      <c r="Z67"/>
      <c r="AA67"/>
      <c r="AB67"/>
      <c r="AC67"/>
      <c r="AD67"/>
      <c r="AE67"/>
      <c r="AF67"/>
      <c r="AG67"/>
      <c r="AH67"/>
      <c r="AI67"/>
      <c r="AJ67"/>
      <c r="AK67"/>
      <c r="AL67"/>
      <c r="AM67"/>
      <c r="AN67"/>
      <c r="AO67"/>
      <c r="AP67"/>
      <c r="AQ67"/>
      <c r="AR67"/>
      <c r="AS67"/>
      <c r="AT67"/>
      <c r="AU67"/>
      <c r="AV67"/>
      <c r="AW67"/>
      <c r="AX67" s="196"/>
      <c r="AY67" s="196"/>
      <c r="AZ67" s="196"/>
      <c r="BA67" s="199" t="s">
        <v>274</v>
      </c>
      <c r="BB67" s="200" t="e">
        <f t="shared" si="18"/>
        <v>#N/A</v>
      </c>
      <c r="BC67" s="200" t="e">
        <f t="shared" si="19"/>
        <v>#N/A</v>
      </c>
      <c r="BD67" s="200" t="e">
        <f t="shared" si="20"/>
        <v>#N/A</v>
      </c>
      <c r="BE67" s="200" t="e">
        <f t="shared" si="21"/>
        <v>#N/A</v>
      </c>
      <c r="BF67" s="200" t="e">
        <f t="shared" si="22"/>
        <v>#N/A</v>
      </c>
      <c r="BG67" s="200" t="e">
        <f t="shared" si="23"/>
        <v>#N/A</v>
      </c>
      <c r="BH67" s="200" t="e">
        <f t="shared" si="24"/>
        <v>#N/A</v>
      </c>
      <c r="BI67" s="200" t="e">
        <f t="shared" si="25"/>
        <v>#N/A</v>
      </c>
      <c r="BJ67" s="200" t="e">
        <f t="shared" si="26"/>
        <v>#N/A</v>
      </c>
      <c r="BK67" s="200" t="e">
        <f t="shared" si="11"/>
        <v>#N/A</v>
      </c>
      <c r="BL67" s="200" t="e">
        <f t="shared" si="12"/>
        <v>#N/A</v>
      </c>
      <c r="BM67" s="200" t="e">
        <f t="shared" si="13"/>
        <v>#N/A</v>
      </c>
      <c r="BN67" s="175" t="e">
        <f t="shared" si="27"/>
        <v>#N/A</v>
      </c>
      <c r="BO67" s="196" t="e">
        <f t="shared" si="28"/>
        <v>#N/A</v>
      </c>
      <c r="BP67" s="196" t="e">
        <f t="shared" si="29"/>
        <v>#N/A</v>
      </c>
      <c r="BQ67" s="196" t="e">
        <f t="shared" si="30"/>
        <v>#N/A</v>
      </c>
      <c r="BR67" s="196" t="e">
        <f t="shared" si="31"/>
        <v>#N/A</v>
      </c>
      <c r="BS67" s="196" t="e">
        <f t="shared" si="32"/>
        <v>#N/A</v>
      </c>
      <c r="BT67" s="196" t="e">
        <f t="shared" si="33"/>
        <v>#N/A</v>
      </c>
      <c r="BU67" s="196" t="e">
        <f t="shared" si="34"/>
        <v>#N/A</v>
      </c>
      <c r="BV67" s="196" t="e">
        <f t="shared" si="35"/>
        <v>#N/A</v>
      </c>
      <c r="BW67" s="196" t="e">
        <f t="shared" si="14"/>
        <v>#N/A</v>
      </c>
      <c r="BX67" s="196" t="e">
        <f t="shared" si="15"/>
        <v>#N/A</v>
      </c>
      <c r="BY67" s="196" t="e">
        <f t="shared" si="16"/>
        <v>#N/A</v>
      </c>
      <c r="BZ67" s="196"/>
      <c r="CA67" s="232" t="s">
        <v>308</v>
      </c>
      <c r="CB67" s="229"/>
      <c r="CC67" s="229"/>
      <c r="CD67" s="229"/>
      <c r="CE67" s="238"/>
      <c r="CF67" s="238"/>
      <c r="CG67" s="238"/>
      <c r="CH67" s="229"/>
      <c r="CU67" s="175" t="str">
        <f t="shared" ref="CU67:CU130" si="36">+IF(CP67=$CU$1,CS67,"N/A")</f>
        <v>N/A</v>
      </c>
      <c r="CV67" s="175" t="str">
        <f t="shared" ref="CV67:CV130" si="37">+IF(CP67=$CV$1,CS67,"N/A")</f>
        <v>N/A</v>
      </c>
      <c r="CW67" s="175" t="str">
        <f t="shared" ref="CW67:CW130" si="38">+IF(CP67=$CW$1,CS67,"N/A")</f>
        <v>N/A</v>
      </c>
      <c r="CX67" s="175" t="str">
        <f t="shared" ref="CX67:CX130" si="39">+IF(CP67=$CX$1,CS67,"N/A")</f>
        <v>N/A</v>
      </c>
      <c r="CY67" s="175" t="str">
        <f t="shared" ref="CY67:CY130" si="40">+IF(CP67=$CY$1,CS67,"N/A")</f>
        <v>N/A</v>
      </c>
      <c r="CZ67" s="175" t="str">
        <f t="shared" ref="CZ67:CZ130" si="41">+IF(CP67=$CZ$1,CS67,"N/A")</f>
        <v>N/A</v>
      </c>
      <c r="DA67" s="175" t="str">
        <f t="shared" ref="DA67:DA130" si="42">+IF(CP67=$DA$1,CS67,"N/A")</f>
        <v>N/A</v>
      </c>
      <c r="DB67" s="175" t="str">
        <f t="shared" ref="DB67:DB130" si="43">+IF(CP67=$DB$1,CS67,"N/A")</f>
        <v>N/A</v>
      </c>
      <c r="DC67" s="175" t="str">
        <f t="shared" ref="DC67:DC130" si="44">+IF(CP67=$DC$1,CS67,"N/A")</f>
        <v>N/A</v>
      </c>
      <c r="DD67" s="175" t="str">
        <f t="shared" ref="DD67:DD130" si="45">+IF(CP67=$DD$1,CS67,"N/A")</f>
        <v>N/A</v>
      </c>
      <c r="DE67" s="175" t="str">
        <f t="shared" ref="DE67:DE130" si="46">+IF(CP67=$DE$1,CS67,"N/A")</f>
        <v>N/A</v>
      </c>
      <c r="DF67" s="175" t="str">
        <f t="shared" ref="DF67:DF130" si="47">+IF(CP67=$DF$1,CS67,"N/A")</f>
        <v>N/A</v>
      </c>
    </row>
    <row r="68" spans="1:110" s="175" customFormat="1" ht="15">
      <c r="A68" s="263"/>
      <c r="F68" s="263"/>
      <c r="I68" s="248"/>
      <c r="J68" s="248"/>
      <c r="K68" s="242"/>
      <c r="O68" s="173"/>
      <c r="T68"/>
      <c r="U68"/>
      <c r="V68"/>
      <c r="W68"/>
      <c r="X68"/>
      <c r="Y68"/>
      <c r="Z68"/>
      <c r="AA68"/>
      <c r="AB68"/>
      <c r="AC68"/>
      <c r="AD68"/>
      <c r="AE68"/>
      <c r="AF68"/>
      <c r="AG68"/>
      <c r="AH68"/>
      <c r="AI68"/>
      <c r="AJ68"/>
      <c r="AK68"/>
      <c r="AL68"/>
      <c r="AM68"/>
      <c r="AN68"/>
      <c r="AO68"/>
      <c r="AP68"/>
      <c r="AQ68"/>
      <c r="AR68"/>
      <c r="AS68"/>
      <c r="AT68"/>
      <c r="AU68"/>
      <c r="AV68"/>
      <c r="AW68"/>
      <c r="AX68" s="196"/>
      <c r="AY68" s="196"/>
      <c r="AZ68" s="196"/>
      <c r="BA68" s="199" t="s">
        <v>275</v>
      </c>
      <c r="BB68" s="200" t="e">
        <f t="shared" si="18"/>
        <v>#N/A</v>
      </c>
      <c r="BC68" s="200" t="e">
        <f t="shared" si="19"/>
        <v>#N/A</v>
      </c>
      <c r="BD68" s="200" t="e">
        <f t="shared" si="20"/>
        <v>#N/A</v>
      </c>
      <c r="BE68" s="200" t="e">
        <f t="shared" si="21"/>
        <v>#N/A</v>
      </c>
      <c r="BF68" s="200" t="e">
        <f t="shared" si="22"/>
        <v>#N/A</v>
      </c>
      <c r="BG68" s="200" t="e">
        <f t="shared" si="23"/>
        <v>#N/A</v>
      </c>
      <c r="BH68" s="200" t="e">
        <f t="shared" si="24"/>
        <v>#N/A</v>
      </c>
      <c r="BI68" s="200" t="e">
        <f t="shared" si="25"/>
        <v>#N/A</v>
      </c>
      <c r="BJ68" s="200" t="e">
        <f t="shared" si="26"/>
        <v>#N/A</v>
      </c>
      <c r="BK68" s="200" t="e">
        <f t="shared" ref="BK68:BK131" si="48">+VLOOKUP(BA68,$T$3:$AF$140,11,FALSE)</f>
        <v>#N/A</v>
      </c>
      <c r="BL68" s="200" t="e">
        <f t="shared" ref="BL68:BL131" si="49">+VLOOKUP(BA68,$T$3:$AF$140,12,FALSE)</f>
        <v>#N/A</v>
      </c>
      <c r="BM68" s="200" t="e">
        <f t="shared" ref="BM68:BM131" si="50">+VLOOKUP(BA68,$T$3:$AF$140,13,FALSE)</f>
        <v>#N/A</v>
      </c>
      <c r="BN68" s="175" t="e">
        <f t="shared" si="27"/>
        <v>#N/A</v>
      </c>
      <c r="BO68" s="196" t="e">
        <f t="shared" si="28"/>
        <v>#N/A</v>
      </c>
      <c r="BP68" s="196" t="e">
        <f t="shared" si="29"/>
        <v>#N/A</v>
      </c>
      <c r="BQ68" s="196" t="e">
        <f t="shared" si="30"/>
        <v>#N/A</v>
      </c>
      <c r="BR68" s="196" t="e">
        <f t="shared" si="31"/>
        <v>#N/A</v>
      </c>
      <c r="BS68" s="196" t="e">
        <f t="shared" si="32"/>
        <v>#N/A</v>
      </c>
      <c r="BT68" s="196" t="e">
        <f t="shared" si="33"/>
        <v>#N/A</v>
      </c>
      <c r="BU68" s="196" t="e">
        <f t="shared" si="34"/>
        <v>#N/A</v>
      </c>
      <c r="BV68" s="196" t="e">
        <f t="shared" si="35"/>
        <v>#N/A</v>
      </c>
      <c r="BW68" s="196" t="e">
        <f t="shared" ref="BW68:BW131" si="51">+VLOOKUP(BA68,$AJ$3:$AV$140,11,FALSE)</f>
        <v>#N/A</v>
      </c>
      <c r="BX68" s="196" t="e">
        <f t="shared" ref="BX68:BX131" si="52">+VLOOKUP(BA68,$AJ$3:$AV$140,12,FALSE)</f>
        <v>#N/A</v>
      </c>
      <c r="BY68" s="196" t="e">
        <f t="shared" ref="BY68:BY131" si="53">+VLOOKUP(BA68,$AJ$3:$AV$140,13,FALSE)</f>
        <v>#N/A</v>
      </c>
      <c r="BZ68" s="196"/>
      <c r="CA68" s="232" t="s">
        <v>314</v>
      </c>
      <c r="CB68" s="229"/>
      <c r="CC68" s="229"/>
      <c r="CD68" s="229"/>
      <c r="CE68" s="238"/>
      <c r="CF68" s="238"/>
      <c r="CG68" s="238"/>
      <c r="CH68" s="229"/>
      <c r="CU68" s="175" t="str">
        <f t="shared" si="36"/>
        <v>N/A</v>
      </c>
      <c r="CV68" s="175" t="str">
        <f t="shared" si="37"/>
        <v>N/A</v>
      </c>
      <c r="CW68" s="175" t="str">
        <f t="shared" si="38"/>
        <v>N/A</v>
      </c>
      <c r="CX68" s="175" t="str">
        <f t="shared" si="39"/>
        <v>N/A</v>
      </c>
      <c r="CY68" s="175" t="str">
        <f t="shared" si="40"/>
        <v>N/A</v>
      </c>
      <c r="CZ68" s="175" t="str">
        <f t="shared" si="41"/>
        <v>N/A</v>
      </c>
      <c r="DA68" s="175" t="str">
        <f t="shared" si="42"/>
        <v>N/A</v>
      </c>
      <c r="DB68" s="175" t="str">
        <f t="shared" si="43"/>
        <v>N/A</v>
      </c>
      <c r="DC68" s="175" t="str">
        <f t="shared" si="44"/>
        <v>N/A</v>
      </c>
      <c r="DD68" s="175" t="str">
        <f t="shared" si="45"/>
        <v>N/A</v>
      </c>
      <c r="DE68" s="175" t="str">
        <f t="shared" si="46"/>
        <v>N/A</v>
      </c>
      <c r="DF68" s="175" t="str">
        <f t="shared" si="47"/>
        <v>N/A</v>
      </c>
    </row>
    <row r="69" spans="1:110" s="175" customFormat="1" ht="15">
      <c r="A69" s="263"/>
      <c r="F69" s="263"/>
      <c r="I69" s="248"/>
      <c r="J69" s="248"/>
      <c r="K69" s="242"/>
      <c r="O69" s="173"/>
      <c r="T69"/>
      <c r="U69"/>
      <c r="V69"/>
      <c r="W69"/>
      <c r="X69"/>
      <c r="Y69"/>
      <c r="Z69"/>
      <c r="AA69"/>
      <c r="AB69"/>
      <c r="AC69"/>
      <c r="AD69"/>
      <c r="AE69"/>
      <c r="AF69"/>
      <c r="AG69"/>
      <c r="AH69"/>
      <c r="AI69"/>
      <c r="AJ69"/>
      <c r="AK69"/>
      <c r="AL69"/>
      <c r="AM69"/>
      <c r="AN69"/>
      <c r="AO69"/>
      <c r="AP69"/>
      <c r="AQ69"/>
      <c r="AR69"/>
      <c r="AS69"/>
      <c r="AT69"/>
      <c r="AU69"/>
      <c r="AV69"/>
      <c r="AW69"/>
      <c r="AX69" s="196"/>
      <c r="AY69" s="196"/>
      <c r="AZ69" s="196"/>
      <c r="BA69" s="199" t="s">
        <v>225</v>
      </c>
      <c r="BB69" s="200" t="e">
        <f t="shared" ref="BB69:BB131" si="54">+VLOOKUP(BA69,$T$4:$AB$140,2,FALSE)</f>
        <v>#N/A</v>
      </c>
      <c r="BC69" s="200" t="e">
        <f t="shared" ref="BC69:BC131" si="55">+VLOOKUP(BA69,$T$3:$AF$140,3,FALSE)</f>
        <v>#N/A</v>
      </c>
      <c r="BD69" s="200" t="e">
        <f t="shared" ref="BD69:BD131" si="56">+VLOOKUP(BA69,$T$3:$AF$140,4,FALSE)</f>
        <v>#N/A</v>
      </c>
      <c r="BE69" s="200" t="e">
        <f t="shared" ref="BE69:BE131" si="57">+VLOOKUP(BA69,$T$3:$AF$140,5,FALSE)</f>
        <v>#N/A</v>
      </c>
      <c r="BF69" s="200" t="e">
        <f t="shared" ref="BF69:BF131" si="58">+VLOOKUP(BA69,$T$3:$AF$140,6,FALSE)</f>
        <v>#N/A</v>
      </c>
      <c r="BG69" s="200" t="e">
        <f t="shared" ref="BG69:BG131" si="59">+VLOOKUP(BA69,$T$3:$AF$140,7,FALSE)</f>
        <v>#N/A</v>
      </c>
      <c r="BH69" s="200" t="e">
        <f t="shared" ref="BH69:BH131" si="60">+VLOOKUP(BA69,$T$3:$AF$140,8,FALSE)</f>
        <v>#N/A</v>
      </c>
      <c r="BI69" s="200" t="e">
        <f t="shared" ref="BI69:BI131" si="61">+VLOOKUP(BA69,$T$3:$AF$140,9,FALSE)</f>
        <v>#N/A</v>
      </c>
      <c r="BJ69" s="200" t="e">
        <f t="shared" ref="BJ69:BJ131" si="62">+VLOOKUP(BA69,$T$3:$AF$140,10,FALSE)</f>
        <v>#N/A</v>
      </c>
      <c r="BK69" s="200" t="e">
        <f t="shared" si="48"/>
        <v>#N/A</v>
      </c>
      <c r="BL69" s="200" t="e">
        <f t="shared" si="49"/>
        <v>#N/A</v>
      </c>
      <c r="BM69" s="200" t="e">
        <f t="shared" si="50"/>
        <v>#N/A</v>
      </c>
      <c r="BN69" s="175" t="e">
        <f t="shared" ref="BN69:BN131" si="63">+VLOOKUP(BA69,$AJ$3:$AV$140,2,FALSE)</f>
        <v>#N/A</v>
      </c>
      <c r="BO69" s="196" t="e">
        <f t="shared" ref="BO69:BO131" si="64">+VLOOKUP(BA69,$AJ$3:$AV$140,3,FALSE)</f>
        <v>#N/A</v>
      </c>
      <c r="BP69" s="196" t="e">
        <f t="shared" ref="BP69:BP131" si="65">+VLOOKUP(BA69,$AJ$3:$AV$140,4,FALSE)</f>
        <v>#N/A</v>
      </c>
      <c r="BQ69" s="196" t="e">
        <f t="shared" ref="BQ69:BQ131" si="66">+VLOOKUP(BA69,$AJ$3:$AV$140,5,FALSE)</f>
        <v>#N/A</v>
      </c>
      <c r="BR69" s="196" t="e">
        <f t="shared" ref="BR69:BR131" si="67">+VLOOKUP(BA69,$AJ$3:$AV$140,6,FALSE)</f>
        <v>#N/A</v>
      </c>
      <c r="BS69" s="196" t="e">
        <f t="shared" ref="BS69:BS131" si="68">+VLOOKUP(BA69,$AJ$3:$AV$140,7,FALSE)</f>
        <v>#N/A</v>
      </c>
      <c r="BT69" s="196" t="e">
        <f t="shared" ref="BT69:BT131" si="69">+VLOOKUP(BA69,$AJ$3:$AV$140,8,FALSE)</f>
        <v>#N/A</v>
      </c>
      <c r="BU69" s="196" t="e">
        <f t="shared" ref="BU69:BU131" si="70">+VLOOKUP(BA69,$AJ$3:$AV$140,9,FALSE)</f>
        <v>#N/A</v>
      </c>
      <c r="BV69" s="196" t="e">
        <f t="shared" ref="BV69:BV131" si="71">+VLOOKUP(BA69,$AJ$3:$AV$140,10,FALSE)</f>
        <v>#N/A</v>
      </c>
      <c r="BW69" s="196" t="e">
        <f t="shared" si="51"/>
        <v>#N/A</v>
      </c>
      <c r="BX69" s="196" t="e">
        <f t="shared" si="52"/>
        <v>#N/A</v>
      </c>
      <c r="BY69" s="196" t="e">
        <f t="shared" si="53"/>
        <v>#N/A</v>
      </c>
      <c r="BZ69" s="196"/>
      <c r="CA69" s="232" t="s">
        <v>286</v>
      </c>
      <c r="CB69" s="229"/>
      <c r="CC69" s="229"/>
      <c r="CD69" s="229"/>
      <c r="CE69" s="238"/>
      <c r="CF69" s="238"/>
      <c r="CG69" s="238"/>
      <c r="CH69" s="229"/>
      <c r="CU69" s="175" t="str">
        <f t="shared" si="36"/>
        <v>N/A</v>
      </c>
      <c r="CV69" s="175" t="str">
        <f t="shared" si="37"/>
        <v>N/A</v>
      </c>
      <c r="CW69" s="175" t="str">
        <f t="shared" si="38"/>
        <v>N/A</v>
      </c>
      <c r="CX69" s="175" t="str">
        <f t="shared" si="39"/>
        <v>N/A</v>
      </c>
      <c r="CY69" s="175" t="str">
        <f t="shared" si="40"/>
        <v>N/A</v>
      </c>
      <c r="CZ69" s="175" t="str">
        <f t="shared" si="41"/>
        <v>N/A</v>
      </c>
      <c r="DA69" s="175" t="str">
        <f t="shared" si="42"/>
        <v>N/A</v>
      </c>
      <c r="DB69" s="175" t="str">
        <f t="shared" si="43"/>
        <v>N/A</v>
      </c>
      <c r="DC69" s="175" t="str">
        <f t="shared" si="44"/>
        <v>N/A</v>
      </c>
      <c r="DD69" s="175" t="str">
        <f t="shared" si="45"/>
        <v>N/A</v>
      </c>
      <c r="DE69" s="175" t="str">
        <f t="shared" si="46"/>
        <v>N/A</v>
      </c>
      <c r="DF69" s="175" t="str">
        <f t="shared" si="47"/>
        <v>N/A</v>
      </c>
    </row>
    <row r="70" spans="1:110" s="175" customFormat="1" ht="15">
      <c r="A70" s="263"/>
      <c r="F70" s="263"/>
      <c r="I70" s="248"/>
      <c r="J70" s="248"/>
      <c r="K70" s="242"/>
      <c r="O70" s="173"/>
      <c r="T70"/>
      <c r="U70"/>
      <c r="V70"/>
      <c r="W70"/>
      <c r="X70"/>
      <c r="Y70"/>
      <c r="Z70"/>
      <c r="AA70"/>
      <c r="AB70"/>
      <c r="AC70"/>
      <c r="AD70"/>
      <c r="AE70"/>
      <c r="AF70"/>
      <c r="AG70"/>
      <c r="AH70"/>
      <c r="AI70"/>
      <c r="AJ70"/>
      <c r="AK70"/>
      <c r="AL70"/>
      <c r="AM70"/>
      <c r="AN70"/>
      <c r="AO70"/>
      <c r="AP70"/>
      <c r="AQ70"/>
      <c r="AR70"/>
      <c r="AS70"/>
      <c r="AT70"/>
      <c r="AU70"/>
      <c r="AV70"/>
      <c r="AW70"/>
      <c r="AX70" s="196"/>
      <c r="AY70" s="196"/>
      <c r="AZ70" s="196"/>
      <c r="BA70" s="199" t="s">
        <v>232</v>
      </c>
      <c r="BB70" s="200" t="e">
        <f t="shared" si="54"/>
        <v>#N/A</v>
      </c>
      <c r="BC70" s="200" t="e">
        <f t="shared" si="55"/>
        <v>#N/A</v>
      </c>
      <c r="BD70" s="200" t="e">
        <f t="shared" si="56"/>
        <v>#N/A</v>
      </c>
      <c r="BE70" s="200" t="e">
        <f t="shared" si="57"/>
        <v>#N/A</v>
      </c>
      <c r="BF70" s="200" t="e">
        <f t="shared" si="58"/>
        <v>#N/A</v>
      </c>
      <c r="BG70" s="200" t="e">
        <f t="shared" si="59"/>
        <v>#N/A</v>
      </c>
      <c r="BH70" s="200" t="e">
        <f t="shared" si="60"/>
        <v>#N/A</v>
      </c>
      <c r="BI70" s="200" t="e">
        <f t="shared" si="61"/>
        <v>#N/A</v>
      </c>
      <c r="BJ70" s="200" t="e">
        <f t="shared" si="62"/>
        <v>#N/A</v>
      </c>
      <c r="BK70" s="200" t="e">
        <f t="shared" si="48"/>
        <v>#N/A</v>
      </c>
      <c r="BL70" s="200" t="e">
        <f t="shared" si="49"/>
        <v>#N/A</v>
      </c>
      <c r="BM70" s="200" t="e">
        <f t="shared" si="50"/>
        <v>#N/A</v>
      </c>
      <c r="BN70" s="175" t="e">
        <f t="shared" si="63"/>
        <v>#N/A</v>
      </c>
      <c r="BO70" s="196" t="e">
        <f t="shared" si="64"/>
        <v>#N/A</v>
      </c>
      <c r="BP70" s="196" t="e">
        <f t="shared" si="65"/>
        <v>#N/A</v>
      </c>
      <c r="BQ70" s="196" t="e">
        <f t="shared" si="66"/>
        <v>#N/A</v>
      </c>
      <c r="BR70" s="196" t="e">
        <f t="shared" si="67"/>
        <v>#N/A</v>
      </c>
      <c r="BS70" s="196" t="e">
        <f t="shared" si="68"/>
        <v>#N/A</v>
      </c>
      <c r="BT70" s="196" t="e">
        <f t="shared" si="69"/>
        <v>#N/A</v>
      </c>
      <c r="BU70" s="196" t="e">
        <f t="shared" si="70"/>
        <v>#N/A</v>
      </c>
      <c r="BV70" s="196" t="e">
        <f t="shared" si="71"/>
        <v>#N/A</v>
      </c>
      <c r="BW70" s="196" t="e">
        <f t="shared" si="51"/>
        <v>#N/A</v>
      </c>
      <c r="BX70" s="196" t="e">
        <f t="shared" si="52"/>
        <v>#N/A</v>
      </c>
      <c r="BY70" s="196" t="e">
        <f t="shared" si="53"/>
        <v>#N/A</v>
      </c>
      <c r="BZ70" s="196"/>
      <c r="CA70" s="232" t="s">
        <v>407</v>
      </c>
      <c r="CB70" s="229"/>
      <c r="CC70" s="229"/>
      <c r="CD70" s="229"/>
      <c r="CE70" s="238"/>
      <c r="CF70" s="238"/>
      <c r="CG70" s="238"/>
      <c r="CH70" s="229"/>
      <c r="CU70" s="175" t="str">
        <f t="shared" si="36"/>
        <v>N/A</v>
      </c>
      <c r="CV70" s="175" t="str">
        <f t="shared" si="37"/>
        <v>N/A</v>
      </c>
      <c r="CW70" s="175" t="str">
        <f t="shared" si="38"/>
        <v>N/A</v>
      </c>
      <c r="CX70" s="175" t="str">
        <f t="shared" si="39"/>
        <v>N/A</v>
      </c>
      <c r="CY70" s="175" t="str">
        <f t="shared" si="40"/>
        <v>N/A</v>
      </c>
      <c r="CZ70" s="175" t="str">
        <f t="shared" si="41"/>
        <v>N/A</v>
      </c>
      <c r="DA70" s="175" t="str">
        <f t="shared" si="42"/>
        <v>N/A</v>
      </c>
      <c r="DB70" s="175" t="str">
        <f t="shared" si="43"/>
        <v>N/A</v>
      </c>
      <c r="DC70" s="175" t="str">
        <f t="shared" si="44"/>
        <v>N/A</v>
      </c>
      <c r="DD70" s="175" t="str">
        <f t="shared" si="45"/>
        <v>N/A</v>
      </c>
      <c r="DE70" s="175" t="str">
        <f t="shared" si="46"/>
        <v>N/A</v>
      </c>
      <c r="DF70" s="175" t="str">
        <f t="shared" si="47"/>
        <v>N/A</v>
      </c>
    </row>
    <row r="71" spans="1:110" s="175" customFormat="1" ht="15">
      <c r="A71" s="263"/>
      <c r="F71" s="263"/>
      <c r="I71" s="248"/>
      <c r="J71" s="248"/>
      <c r="K71" s="242"/>
      <c r="O71" s="173"/>
      <c r="T71"/>
      <c r="U71"/>
      <c r="V71"/>
      <c r="W71"/>
      <c r="X71"/>
      <c r="Y71"/>
      <c r="Z71"/>
      <c r="AA71"/>
      <c r="AB71"/>
      <c r="AC71"/>
      <c r="AD71"/>
      <c r="AE71"/>
      <c r="AF71"/>
      <c r="AG71"/>
      <c r="AH71"/>
      <c r="AI71"/>
      <c r="AJ71"/>
      <c r="AK71"/>
      <c r="AL71"/>
      <c r="AM71"/>
      <c r="AN71"/>
      <c r="AO71"/>
      <c r="AP71"/>
      <c r="AQ71"/>
      <c r="AR71"/>
      <c r="AS71"/>
      <c r="AT71"/>
      <c r="AU71"/>
      <c r="AV71"/>
      <c r="AW71"/>
      <c r="AX71" s="196"/>
      <c r="AY71" s="196"/>
      <c r="AZ71" s="196"/>
      <c r="BA71" s="199" t="s">
        <v>235</v>
      </c>
      <c r="BB71" s="200" t="e">
        <f t="shared" si="54"/>
        <v>#N/A</v>
      </c>
      <c r="BC71" s="200" t="e">
        <f t="shared" si="55"/>
        <v>#N/A</v>
      </c>
      <c r="BD71" s="200" t="e">
        <f t="shared" si="56"/>
        <v>#N/A</v>
      </c>
      <c r="BE71" s="200" t="e">
        <f t="shared" si="57"/>
        <v>#N/A</v>
      </c>
      <c r="BF71" s="200" t="e">
        <f t="shared" si="58"/>
        <v>#N/A</v>
      </c>
      <c r="BG71" s="200" t="e">
        <f t="shared" si="59"/>
        <v>#N/A</v>
      </c>
      <c r="BH71" s="200" t="e">
        <f t="shared" si="60"/>
        <v>#N/A</v>
      </c>
      <c r="BI71" s="200" t="e">
        <f t="shared" si="61"/>
        <v>#N/A</v>
      </c>
      <c r="BJ71" s="200" t="e">
        <f t="shared" si="62"/>
        <v>#N/A</v>
      </c>
      <c r="BK71" s="200" t="e">
        <f t="shared" si="48"/>
        <v>#N/A</v>
      </c>
      <c r="BL71" s="200" t="e">
        <f t="shared" si="49"/>
        <v>#N/A</v>
      </c>
      <c r="BM71" s="200" t="e">
        <f t="shared" si="50"/>
        <v>#N/A</v>
      </c>
      <c r="BN71" s="175" t="e">
        <f t="shared" si="63"/>
        <v>#N/A</v>
      </c>
      <c r="BO71" s="196" t="e">
        <f t="shared" si="64"/>
        <v>#N/A</v>
      </c>
      <c r="BP71" s="196" t="e">
        <f t="shared" si="65"/>
        <v>#N/A</v>
      </c>
      <c r="BQ71" s="196" t="e">
        <f t="shared" si="66"/>
        <v>#N/A</v>
      </c>
      <c r="BR71" s="196" t="e">
        <f t="shared" si="67"/>
        <v>#N/A</v>
      </c>
      <c r="BS71" s="196" t="e">
        <f t="shared" si="68"/>
        <v>#N/A</v>
      </c>
      <c r="BT71" s="196" t="e">
        <f t="shared" si="69"/>
        <v>#N/A</v>
      </c>
      <c r="BU71" s="196" t="e">
        <f t="shared" si="70"/>
        <v>#N/A</v>
      </c>
      <c r="BV71" s="196" t="e">
        <f t="shared" si="71"/>
        <v>#N/A</v>
      </c>
      <c r="BW71" s="196" t="e">
        <f t="shared" si="51"/>
        <v>#N/A</v>
      </c>
      <c r="BX71" s="196" t="e">
        <f t="shared" si="52"/>
        <v>#N/A</v>
      </c>
      <c r="BY71" s="196" t="e">
        <f t="shared" si="53"/>
        <v>#N/A</v>
      </c>
      <c r="BZ71" s="196"/>
      <c r="CA71" s="232" t="s">
        <v>287</v>
      </c>
      <c r="CB71" s="229"/>
      <c r="CC71" s="229"/>
      <c r="CD71" s="229"/>
      <c r="CE71" s="238"/>
      <c r="CF71" s="238"/>
      <c r="CG71" s="238"/>
      <c r="CH71" s="229"/>
      <c r="CU71" s="175" t="str">
        <f t="shared" si="36"/>
        <v>N/A</v>
      </c>
      <c r="CV71" s="175" t="str">
        <f t="shared" si="37"/>
        <v>N/A</v>
      </c>
      <c r="CW71" s="175" t="str">
        <f t="shared" si="38"/>
        <v>N/A</v>
      </c>
      <c r="CX71" s="175" t="str">
        <f t="shared" si="39"/>
        <v>N/A</v>
      </c>
      <c r="CY71" s="175" t="str">
        <f t="shared" si="40"/>
        <v>N/A</v>
      </c>
      <c r="CZ71" s="175" t="str">
        <f t="shared" si="41"/>
        <v>N/A</v>
      </c>
      <c r="DA71" s="175" t="str">
        <f t="shared" si="42"/>
        <v>N/A</v>
      </c>
      <c r="DB71" s="175" t="str">
        <f t="shared" si="43"/>
        <v>N/A</v>
      </c>
      <c r="DC71" s="175" t="str">
        <f t="shared" si="44"/>
        <v>N/A</v>
      </c>
      <c r="DD71" s="175" t="str">
        <f t="shared" si="45"/>
        <v>N/A</v>
      </c>
      <c r="DE71" s="175" t="str">
        <f t="shared" si="46"/>
        <v>N/A</v>
      </c>
      <c r="DF71" s="175" t="str">
        <f t="shared" si="47"/>
        <v>N/A</v>
      </c>
    </row>
    <row r="72" spans="1:110" s="175" customFormat="1" ht="15">
      <c r="A72" s="263"/>
      <c r="F72" s="263"/>
      <c r="I72" s="248"/>
      <c r="J72" s="248"/>
      <c r="K72" s="242"/>
      <c r="O72" s="173"/>
      <c r="T72"/>
      <c r="U72"/>
      <c r="V72"/>
      <c r="W72"/>
      <c r="X72"/>
      <c r="Y72"/>
      <c r="Z72"/>
      <c r="AA72"/>
      <c r="AB72"/>
      <c r="AC72"/>
      <c r="AD72"/>
      <c r="AE72"/>
      <c r="AF72"/>
      <c r="AG72"/>
      <c r="AH72"/>
      <c r="AI72"/>
      <c r="AJ72"/>
      <c r="AK72"/>
      <c r="AL72"/>
      <c r="AM72"/>
      <c r="AN72"/>
      <c r="AO72"/>
      <c r="AP72"/>
      <c r="AQ72"/>
      <c r="AR72"/>
      <c r="AS72"/>
      <c r="AT72"/>
      <c r="AU72"/>
      <c r="AV72"/>
      <c r="AW72"/>
      <c r="AX72" s="196"/>
      <c r="AY72" s="196"/>
      <c r="AZ72" s="196"/>
      <c r="BA72" s="199" t="s">
        <v>230</v>
      </c>
      <c r="BB72" s="200" t="e">
        <f t="shared" si="54"/>
        <v>#N/A</v>
      </c>
      <c r="BC72" s="200" t="e">
        <f t="shared" si="55"/>
        <v>#N/A</v>
      </c>
      <c r="BD72" s="200" t="e">
        <f t="shared" si="56"/>
        <v>#N/A</v>
      </c>
      <c r="BE72" s="200" t="e">
        <f t="shared" si="57"/>
        <v>#N/A</v>
      </c>
      <c r="BF72" s="200" t="e">
        <f t="shared" si="58"/>
        <v>#N/A</v>
      </c>
      <c r="BG72" s="200" t="e">
        <f t="shared" si="59"/>
        <v>#N/A</v>
      </c>
      <c r="BH72" s="200" t="e">
        <f t="shared" si="60"/>
        <v>#N/A</v>
      </c>
      <c r="BI72" s="200" t="e">
        <f t="shared" si="61"/>
        <v>#N/A</v>
      </c>
      <c r="BJ72" s="200" t="e">
        <f t="shared" si="62"/>
        <v>#N/A</v>
      </c>
      <c r="BK72" s="200" t="e">
        <f t="shared" si="48"/>
        <v>#N/A</v>
      </c>
      <c r="BL72" s="200" t="e">
        <f t="shared" si="49"/>
        <v>#N/A</v>
      </c>
      <c r="BM72" s="200" t="e">
        <f t="shared" si="50"/>
        <v>#N/A</v>
      </c>
      <c r="BN72" s="175" t="e">
        <f t="shared" si="63"/>
        <v>#N/A</v>
      </c>
      <c r="BO72" s="196" t="e">
        <f t="shared" si="64"/>
        <v>#N/A</v>
      </c>
      <c r="BP72" s="196" t="e">
        <f t="shared" si="65"/>
        <v>#N/A</v>
      </c>
      <c r="BQ72" s="196" t="e">
        <f t="shared" si="66"/>
        <v>#N/A</v>
      </c>
      <c r="BR72" s="196" t="e">
        <f t="shared" si="67"/>
        <v>#N/A</v>
      </c>
      <c r="BS72" s="196" t="e">
        <f t="shared" si="68"/>
        <v>#N/A</v>
      </c>
      <c r="BT72" s="196" t="e">
        <f t="shared" si="69"/>
        <v>#N/A</v>
      </c>
      <c r="BU72" s="196" t="e">
        <f t="shared" si="70"/>
        <v>#N/A</v>
      </c>
      <c r="BV72" s="196" t="e">
        <f t="shared" si="71"/>
        <v>#N/A</v>
      </c>
      <c r="BW72" s="196" t="e">
        <f t="shared" si="51"/>
        <v>#N/A</v>
      </c>
      <c r="BX72" s="196" t="e">
        <f t="shared" si="52"/>
        <v>#N/A</v>
      </c>
      <c r="BY72" s="196" t="e">
        <f t="shared" si="53"/>
        <v>#N/A</v>
      </c>
      <c r="BZ72" s="196"/>
      <c r="CA72" s="232" t="s">
        <v>408</v>
      </c>
      <c r="CB72" s="229"/>
      <c r="CC72" s="229"/>
      <c r="CD72" s="229"/>
      <c r="CE72" s="238"/>
      <c r="CF72" s="238"/>
      <c r="CG72" s="238"/>
      <c r="CH72" s="229"/>
      <c r="CU72" s="175" t="str">
        <f t="shared" si="36"/>
        <v>N/A</v>
      </c>
      <c r="CV72" s="175" t="str">
        <f t="shared" si="37"/>
        <v>N/A</v>
      </c>
      <c r="CW72" s="175" t="str">
        <f t="shared" si="38"/>
        <v>N/A</v>
      </c>
      <c r="CX72" s="175" t="str">
        <f t="shared" si="39"/>
        <v>N/A</v>
      </c>
      <c r="CY72" s="175" t="str">
        <f t="shared" si="40"/>
        <v>N/A</v>
      </c>
      <c r="CZ72" s="175" t="str">
        <f t="shared" si="41"/>
        <v>N/A</v>
      </c>
      <c r="DA72" s="175" t="str">
        <f t="shared" si="42"/>
        <v>N/A</v>
      </c>
      <c r="DB72" s="175" t="str">
        <f t="shared" si="43"/>
        <v>N/A</v>
      </c>
      <c r="DC72" s="175" t="str">
        <f t="shared" si="44"/>
        <v>N/A</v>
      </c>
      <c r="DD72" s="175" t="str">
        <f t="shared" si="45"/>
        <v>N/A</v>
      </c>
      <c r="DE72" s="175" t="str">
        <f t="shared" si="46"/>
        <v>N/A</v>
      </c>
      <c r="DF72" s="175" t="str">
        <f t="shared" si="47"/>
        <v>N/A</v>
      </c>
    </row>
    <row r="73" spans="1:110" s="175" customFormat="1" ht="15">
      <c r="A73" s="263"/>
      <c r="F73" s="263"/>
      <c r="I73" s="248"/>
      <c r="J73" s="248"/>
      <c r="K73" s="242"/>
      <c r="O73" s="173"/>
      <c r="T73"/>
      <c r="U73"/>
      <c r="V73"/>
      <c r="W73"/>
      <c r="X73"/>
      <c r="Y73"/>
      <c r="Z73"/>
      <c r="AA73"/>
      <c r="AB73"/>
      <c r="AC73"/>
      <c r="AD73"/>
      <c r="AE73"/>
      <c r="AF73"/>
      <c r="AG73"/>
      <c r="AH73"/>
      <c r="AI73"/>
      <c r="AJ73"/>
      <c r="AK73"/>
      <c r="AL73"/>
      <c r="AM73"/>
      <c r="AN73"/>
      <c r="AO73"/>
      <c r="AP73"/>
      <c r="AQ73"/>
      <c r="AR73"/>
      <c r="AS73"/>
      <c r="AT73"/>
      <c r="AU73"/>
      <c r="AV73"/>
      <c r="AW73"/>
      <c r="AX73" s="196"/>
      <c r="AY73" s="196"/>
      <c r="AZ73" s="196"/>
      <c r="BA73" s="199" t="s">
        <v>223</v>
      </c>
      <c r="BB73" s="200" t="e">
        <f t="shared" si="54"/>
        <v>#N/A</v>
      </c>
      <c r="BC73" s="200" t="e">
        <f t="shared" si="55"/>
        <v>#N/A</v>
      </c>
      <c r="BD73" s="200" t="e">
        <f t="shared" si="56"/>
        <v>#N/A</v>
      </c>
      <c r="BE73" s="200" t="e">
        <f t="shared" si="57"/>
        <v>#N/A</v>
      </c>
      <c r="BF73" s="200" t="e">
        <f t="shared" si="58"/>
        <v>#N/A</v>
      </c>
      <c r="BG73" s="200" t="e">
        <f t="shared" si="59"/>
        <v>#N/A</v>
      </c>
      <c r="BH73" s="200" t="e">
        <f t="shared" si="60"/>
        <v>#N/A</v>
      </c>
      <c r="BI73" s="200" t="e">
        <f t="shared" si="61"/>
        <v>#N/A</v>
      </c>
      <c r="BJ73" s="200" t="e">
        <f t="shared" si="62"/>
        <v>#N/A</v>
      </c>
      <c r="BK73" s="200" t="e">
        <f t="shared" si="48"/>
        <v>#N/A</v>
      </c>
      <c r="BL73" s="200" t="e">
        <f t="shared" si="49"/>
        <v>#N/A</v>
      </c>
      <c r="BM73" s="200" t="e">
        <f t="shared" si="50"/>
        <v>#N/A</v>
      </c>
      <c r="BN73" s="175" t="e">
        <f t="shared" si="63"/>
        <v>#N/A</v>
      </c>
      <c r="BO73" s="196" t="e">
        <f t="shared" si="64"/>
        <v>#N/A</v>
      </c>
      <c r="BP73" s="196" t="e">
        <f t="shared" si="65"/>
        <v>#N/A</v>
      </c>
      <c r="BQ73" s="196" t="e">
        <f t="shared" si="66"/>
        <v>#N/A</v>
      </c>
      <c r="BR73" s="196" t="e">
        <f t="shared" si="67"/>
        <v>#N/A</v>
      </c>
      <c r="BS73" s="196" t="e">
        <f t="shared" si="68"/>
        <v>#N/A</v>
      </c>
      <c r="BT73" s="196" t="e">
        <f t="shared" si="69"/>
        <v>#N/A</v>
      </c>
      <c r="BU73" s="196" t="e">
        <f t="shared" si="70"/>
        <v>#N/A</v>
      </c>
      <c r="BV73" s="196" t="e">
        <f t="shared" si="71"/>
        <v>#N/A</v>
      </c>
      <c r="BW73" s="196" t="e">
        <f t="shared" si="51"/>
        <v>#N/A</v>
      </c>
      <c r="BX73" s="196" t="e">
        <f t="shared" si="52"/>
        <v>#N/A</v>
      </c>
      <c r="BY73" s="196" t="e">
        <f t="shared" si="53"/>
        <v>#N/A</v>
      </c>
      <c r="BZ73" s="196"/>
      <c r="CA73" s="232" t="s">
        <v>231</v>
      </c>
      <c r="CB73" s="229"/>
      <c r="CC73" s="229"/>
      <c r="CD73" s="229"/>
      <c r="CE73" s="238"/>
      <c r="CF73" s="238"/>
      <c r="CG73" s="238"/>
      <c r="CH73" s="229"/>
      <c r="CU73" s="175" t="str">
        <f t="shared" si="36"/>
        <v>N/A</v>
      </c>
      <c r="CV73" s="175" t="str">
        <f t="shared" si="37"/>
        <v>N/A</v>
      </c>
      <c r="CW73" s="175" t="str">
        <f t="shared" si="38"/>
        <v>N/A</v>
      </c>
      <c r="CX73" s="175" t="str">
        <f t="shared" si="39"/>
        <v>N/A</v>
      </c>
      <c r="CY73" s="175" t="str">
        <f t="shared" si="40"/>
        <v>N/A</v>
      </c>
      <c r="CZ73" s="175" t="str">
        <f t="shared" si="41"/>
        <v>N/A</v>
      </c>
      <c r="DA73" s="175" t="str">
        <f t="shared" si="42"/>
        <v>N/A</v>
      </c>
      <c r="DB73" s="175" t="str">
        <f t="shared" si="43"/>
        <v>N/A</v>
      </c>
      <c r="DC73" s="175" t="str">
        <f t="shared" si="44"/>
        <v>N/A</v>
      </c>
      <c r="DD73" s="175" t="str">
        <f t="shared" si="45"/>
        <v>N/A</v>
      </c>
      <c r="DE73" s="175" t="str">
        <f t="shared" si="46"/>
        <v>N/A</v>
      </c>
      <c r="DF73" s="175" t="str">
        <f t="shared" si="47"/>
        <v>N/A</v>
      </c>
    </row>
    <row r="74" spans="1:110" s="175" customFormat="1" ht="15">
      <c r="A74" s="263"/>
      <c r="F74" s="263"/>
      <c r="I74" s="248"/>
      <c r="J74" s="248"/>
      <c r="K74" s="242"/>
      <c r="O74" s="173"/>
      <c r="T74"/>
      <c r="U74"/>
      <c r="V74"/>
      <c r="W74"/>
      <c r="X74"/>
      <c r="Y74"/>
      <c r="Z74"/>
      <c r="AA74"/>
      <c r="AB74"/>
      <c r="AC74"/>
      <c r="AD74"/>
      <c r="AE74"/>
      <c r="AF74"/>
      <c r="AG74"/>
      <c r="AH74"/>
      <c r="AI74"/>
      <c r="AJ74"/>
      <c r="AK74"/>
      <c r="AL74"/>
      <c r="AM74"/>
      <c r="AN74"/>
      <c r="AO74"/>
      <c r="AP74"/>
      <c r="AQ74"/>
      <c r="AR74"/>
      <c r="AS74"/>
      <c r="AT74"/>
      <c r="AU74"/>
      <c r="AV74"/>
      <c r="AW74"/>
      <c r="AX74" s="196"/>
      <c r="AY74" s="196"/>
      <c r="AZ74" s="196"/>
      <c r="BA74" s="199" t="s">
        <v>282</v>
      </c>
      <c r="BB74" s="200" t="e">
        <f t="shared" si="54"/>
        <v>#N/A</v>
      </c>
      <c r="BC74" s="200" t="e">
        <f t="shared" si="55"/>
        <v>#N/A</v>
      </c>
      <c r="BD74" s="200" t="e">
        <f t="shared" si="56"/>
        <v>#N/A</v>
      </c>
      <c r="BE74" s="200" t="e">
        <f t="shared" si="57"/>
        <v>#N/A</v>
      </c>
      <c r="BF74" s="200" t="e">
        <f t="shared" si="58"/>
        <v>#N/A</v>
      </c>
      <c r="BG74" s="200" t="e">
        <f t="shared" si="59"/>
        <v>#N/A</v>
      </c>
      <c r="BH74" s="200" t="e">
        <f t="shared" si="60"/>
        <v>#N/A</v>
      </c>
      <c r="BI74" s="200" t="e">
        <f t="shared" si="61"/>
        <v>#N/A</v>
      </c>
      <c r="BJ74" s="200" t="e">
        <f t="shared" si="62"/>
        <v>#N/A</v>
      </c>
      <c r="BK74" s="200" t="e">
        <f t="shared" si="48"/>
        <v>#N/A</v>
      </c>
      <c r="BL74" s="200" t="e">
        <f t="shared" si="49"/>
        <v>#N/A</v>
      </c>
      <c r="BM74" s="200" t="e">
        <f t="shared" si="50"/>
        <v>#N/A</v>
      </c>
      <c r="BN74" s="175" t="e">
        <f t="shared" si="63"/>
        <v>#N/A</v>
      </c>
      <c r="BO74" s="196" t="e">
        <f t="shared" si="64"/>
        <v>#N/A</v>
      </c>
      <c r="BP74" s="196" t="e">
        <f t="shared" si="65"/>
        <v>#N/A</v>
      </c>
      <c r="BQ74" s="196" t="e">
        <f t="shared" si="66"/>
        <v>#N/A</v>
      </c>
      <c r="BR74" s="196" t="e">
        <f t="shared" si="67"/>
        <v>#N/A</v>
      </c>
      <c r="BS74" s="196" t="e">
        <f t="shared" si="68"/>
        <v>#N/A</v>
      </c>
      <c r="BT74" s="196" t="e">
        <f t="shared" si="69"/>
        <v>#N/A</v>
      </c>
      <c r="BU74" s="196" t="e">
        <f t="shared" si="70"/>
        <v>#N/A</v>
      </c>
      <c r="BV74" s="196" t="e">
        <f t="shared" si="71"/>
        <v>#N/A</v>
      </c>
      <c r="BW74" s="196" t="e">
        <f t="shared" si="51"/>
        <v>#N/A</v>
      </c>
      <c r="BX74" s="196" t="e">
        <f t="shared" si="52"/>
        <v>#N/A</v>
      </c>
      <c r="BY74" s="196" t="e">
        <f t="shared" si="53"/>
        <v>#N/A</v>
      </c>
      <c r="BZ74" s="196"/>
      <c r="CA74" s="232" t="s">
        <v>409</v>
      </c>
      <c r="CB74" s="229"/>
      <c r="CC74" s="229"/>
      <c r="CD74" s="229"/>
      <c r="CE74" s="238"/>
      <c r="CF74" s="238"/>
      <c r="CG74" s="238"/>
      <c r="CH74" s="229"/>
      <c r="CU74" s="175" t="str">
        <f t="shared" si="36"/>
        <v>N/A</v>
      </c>
      <c r="CV74" s="175" t="str">
        <f t="shared" si="37"/>
        <v>N/A</v>
      </c>
      <c r="CW74" s="175" t="str">
        <f t="shared" si="38"/>
        <v>N/A</v>
      </c>
      <c r="CX74" s="175" t="str">
        <f t="shared" si="39"/>
        <v>N/A</v>
      </c>
      <c r="CY74" s="175" t="str">
        <f t="shared" si="40"/>
        <v>N/A</v>
      </c>
      <c r="CZ74" s="175" t="str">
        <f t="shared" si="41"/>
        <v>N/A</v>
      </c>
      <c r="DA74" s="175" t="str">
        <f t="shared" si="42"/>
        <v>N/A</v>
      </c>
      <c r="DB74" s="175" t="str">
        <f t="shared" si="43"/>
        <v>N/A</v>
      </c>
      <c r="DC74" s="175" t="str">
        <f t="shared" si="44"/>
        <v>N/A</v>
      </c>
      <c r="DD74" s="175" t="str">
        <f t="shared" si="45"/>
        <v>N/A</v>
      </c>
      <c r="DE74" s="175" t="str">
        <f t="shared" si="46"/>
        <v>N/A</v>
      </c>
      <c r="DF74" s="175" t="str">
        <f t="shared" si="47"/>
        <v>N/A</v>
      </c>
    </row>
    <row r="75" spans="1:110" s="175" customFormat="1" ht="15">
      <c r="A75" s="263"/>
      <c r="F75" s="263"/>
      <c r="I75" s="248"/>
      <c r="J75" s="248"/>
      <c r="K75" s="242"/>
      <c r="O75" s="173"/>
      <c r="T75"/>
      <c r="U75"/>
      <c r="V75"/>
      <c r="W75"/>
      <c r="X75"/>
      <c r="Y75"/>
      <c r="Z75"/>
      <c r="AA75"/>
      <c r="AB75"/>
      <c r="AC75"/>
      <c r="AD75"/>
      <c r="AE75"/>
      <c r="AF75"/>
      <c r="AG75"/>
      <c r="AH75"/>
      <c r="AI75"/>
      <c r="AJ75"/>
      <c r="AK75"/>
      <c r="AL75"/>
      <c r="AM75"/>
      <c r="AN75"/>
      <c r="AO75"/>
      <c r="AP75"/>
      <c r="AQ75"/>
      <c r="AR75"/>
      <c r="AS75"/>
      <c r="AT75"/>
      <c r="AU75"/>
      <c r="AV75"/>
      <c r="AW75"/>
      <c r="AX75" s="196"/>
      <c r="AY75" s="196"/>
      <c r="AZ75" s="196"/>
      <c r="BA75" s="199" t="s">
        <v>284</v>
      </c>
      <c r="BB75" s="200" t="e">
        <f t="shared" si="54"/>
        <v>#N/A</v>
      </c>
      <c r="BC75" s="200" t="e">
        <f t="shared" si="55"/>
        <v>#N/A</v>
      </c>
      <c r="BD75" s="200" t="e">
        <f t="shared" si="56"/>
        <v>#N/A</v>
      </c>
      <c r="BE75" s="200" t="e">
        <f t="shared" si="57"/>
        <v>#N/A</v>
      </c>
      <c r="BF75" s="200" t="e">
        <f t="shared" si="58"/>
        <v>#N/A</v>
      </c>
      <c r="BG75" s="200" t="e">
        <f t="shared" si="59"/>
        <v>#N/A</v>
      </c>
      <c r="BH75" s="200" t="e">
        <f t="shared" si="60"/>
        <v>#N/A</v>
      </c>
      <c r="BI75" s="200" t="e">
        <f t="shared" si="61"/>
        <v>#N/A</v>
      </c>
      <c r="BJ75" s="200" t="e">
        <f t="shared" si="62"/>
        <v>#N/A</v>
      </c>
      <c r="BK75" s="200" t="e">
        <f t="shared" si="48"/>
        <v>#N/A</v>
      </c>
      <c r="BL75" s="200" t="e">
        <f t="shared" si="49"/>
        <v>#N/A</v>
      </c>
      <c r="BM75" s="200" t="e">
        <f t="shared" si="50"/>
        <v>#N/A</v>
      </c>
      <c r="BN75" s="175" t="e">
        <f t="shared" si="63"/>
        <v>#N/A</v>
      </c>
      <c r="BO75" s="196" t="e">
        <f t="shared" si="64"/>
        <v>#N/A</v>
      </c>
      <c r="BP75" s="196" t="e">
        <f t="shared" si="65"/>
        <v>#N/A</v>
      </c>
      <c r="BQ75" s="196" t="e">
        <f t="shared" si="66"/>
        <v>#N/A</v>
      </c>
      <c r="BR75" s="196" t="e">
        <f t="shared" si="67"/>
        <v>#N/A</v>
      </c>
      <c r="BS75" s="196" t="e">
        <f t="shared" si="68"/>
        <v>#N/A</v>
      </c>
      <c r="BT75" s="196" t="e">
        <f t="shared" si="69"/>
        <v>#N/A</v>
      </c>
      <c r="BU75" s="196" t="e">
        <f t="shared" si="70"/>
        <v>#N/A</v>
      </c>
      <c r="BV75" s="196" t="e">
        <f t="shared" si="71"/>
        <v>#N/A</v>
      </c>
      <c r="BW75" s="196" t="e">
        <f t="shared" si="51"/>
        <v>#N/A</v>
      </c>
      <c r="BX75" s="196" t="e">
        <f t="shared" si="52"/>
        <v>#N/A</v>
      </c>
      <c r="BY75" s="196" t="e">
        <f t="shared" si="53"/>
        <v>#N/A</v>
      </c>
      <c r="BZ75" s="196"/>
      <c r="CA75" s="232" t="s">
        <v>202</v>
      </c>
      <c r="CB75" s="229"/>
      <c r="CC75" s="229"/>
      <c r="CD75" s="229"/>
      <c r="CE75" s="238"/>
      <c r="CF75" s="238"/>
      <c r="CG75" s="238"/>
      <c r="CH75" s="229"/>
      <c r="CU75" s="175" t="str">
        <f t="shared" si="36"/>
        <v>N/A</v>
      </c>
      <c r="CV75" s="175" t="str">
        <f t="shared" si="37"/>
        <v>N/A</v>
      </c>
      <c r="CW75" s="175" t="str">
        <f t="shared" si="38"/>
        <v>N/A</v>
      </c>
      <c r="CX75" s="175" t="str">
        <f t="shared" si="39"/>
        <v>N/A</v>
      </c>
      <c r="CY75" s="175" t="str">
        <f t="shared" si="40"/>
        <v>N/A</v>
      </c>
      <c r="CZ75" s="175" t="str">
        <f t="shared" si="41"/>
        <v>N/A</v>
      </c>
      <c r="DA75" s="175" t="str">
        <f t="shared" si="42"/>
        <v>N/A</v>
      </c>
      <c r="DB75" s="175" t="str">
        <f t="shared" si="43"/>
        <v>N/A</v>
      </c>
      <c r="DC75" s="175" t="str">
        <f t="shared" si="44"/>
        <v>N/A</v>
      </c>
      <c r="DD75" s="175" t="str">
        <f t="shared" si="45"/>
        <v>N/A</v>
      </c>
      <c r="DE75" s="175" t="str">
        <f t="shared" si="46"/>
        <v>N/A</v>
      </c>
      <c r="DF75" s="175" t="str">
        <f t="shared" si="47"/>
        <v>N/A</v>
      </c>
    </row>
    <row r="76" spans="1:110" s="175" customFormat="1" ht="15">
      <c r="A76" s="263"/>
      <c r="F76" s="263"/>
      <c r="I76" s="248"/>
      <c r="J76" s="248"/>
      <c r="K76" s="242"/>
      <c r="O76" s="173"/>
      <c r="T76"/>
      <c r="U76"/>
      <c r="V76"/>
      <c r="W76"/>
      <c r="X76"/>
      <c r="Y76"/>
      <c r="Z76"/>
      <c r="AA76"/>
      <c r="AB76"/>
      <c r="AC76"/>
      <c r="AD76"/>
      <c r="AE76"/>
      <c r="AF76"/>
      <c r="AG76"/>
      <c r="AH76"/>
      <c r="AI76"/>
      <c r="AJ76"/>
      <c r="AK76"/>
      <c r="AL76"/>
      <c r="AM76"/>
      <c r="AN76"/>
      <c r="AO76"/>
      <c r="AP76"/>
      <c r="AQ76"/>
      <c r="AR76"/>
      <c r="AS76"/>
      <c r="AT76"/>
      <c r="AU76"/>
      <c r="AV76"/>
      <c r="AW76"/>
      <c r="AX76" s="196"/>
      <c r="AY76" s="196"/>
      <c r="AZ76" s="196"/>
      <c r="BA76" s="199" t="s">
        <v>285</v>
      </c>
      <c r="BB76" s="200" t="e">
        <f t="shared" si="54"/>
        <v>#N/A</v>
      </c>
      <c r="BC76" s="200" t="e">
        <f t="shared" si="55"/>
        <v>#N/A</v>
      </c>
      <c r="BD76" s="200" t="e">
        <f t="shared" si="56"/>
        <v>#N/A</v>
      </c>
      <c r="BE76" s="200" t="e">
        <f t="shared" si="57"/>
        <v>#N/A</v>
      </c>
      <c r="BF76" s="200" t="e">
        <f t="shared" si="58"/>
        <v>#N/A</v>
      </c>
      <c r="BG76" s="200" t="e">
        <f t="shared" si="59"/>
        <v>#N/A</v>
      </c>
      <c r="BH76" s="200" t="e">
        <f t="shared" si="60"/>
        <v>#N/A</v>
      </c>
      <c r="BI76" s="200" t="e">
        <f t="shared" si="61"/>
        <v>#N/A</v>
      </c>
      <c r="BJ76" s="200" t="e">
        <f t="shared" si="62"/>
        <v>#N/A</v>
      </c>
      <c r="BK76" s="200" t="e">
        <f t="shared" si="48"/>
        <v>#N/A</v>
      </c>
      <c r="BL76" s="200" t="e">
        <f t="shared" si="49"/>
        <v>#N/A</v>
      </c>
      <c r="BM76" s="200" t="e">
        <f t="shared" si="50"/>
        <v>#N/A</v>
      </c>
      <c r="BN76" s="175" t="e">
        <f t="shared" si="63"/>
        <v>#N/A</v>
      </c>
      <c r="BO76" s="196" t="e">
        <f t="shared" si="64"/>
        <v>#N/A</v>
      </c>
      <c r="BP76" s="196" t="e">
        <f t="shared" si="65"/>
        <v>#N/A</v>
      </c>
      <c r="BQ76" s="196" t="e">
        <f t="shared" si="66"/>
        <v>#N/A</v>
      </c>
      <c r="BR76" s="196" t="e">
        <f t="shared" si="67"/>
        <v>#N/A</v>
      </c>
      <c r="BS76" s="196" t="e">
        <f t="shared" si="68"/>
        <v>#N/A</v>
      </c>
      <c r="BT76" s="196" t="e">
        <f t="shared" si="69"/>
        <v>#N/A</v>
      </c>
      <c r="BU76" s="196" t="e">
        <f t="shared" si="70"/>
        <v>#N/A</v>
      </c>
      <c r="BV76" s="196" t="e">
        <f t="shared" si="71"/>
        <v>#N/A</v>
      </c>
      <c r="BW76" s="196" t="e">
        <f t="shared" si="51"/>
        <v>#N/A</v>
      </c>
      <c r="BX76" s="196" t="e">
        <f t="shared" si="52"/>
        <v>#N/A</v>
      </c>
      <c r="BY76" s="196" t="e">
        <f t="shared" si="53"/>
        <v>#N/A</v>
      </c>
      <c r="BZ76" s="196"/>
      <c r="CA76" s="232" t="s">
        <v>220</v>
      </c>
      <c r="CB76" s="229"/>
      <c r="CC76" s="229"/>
      <c r="CD76" s="229"/>
      <c r="CE76" s="238"/>
      <c r="CF76" s="238"/>
      <c r="CG76" s="238"/>
      <c r="CH76" s="229"/>
      <c r="CU76" s="175" t="str">
        <f t="shared" si="36"/>
        <v>N/A</v>
      </c>
      <c r="CV76" s="175" t="str">
        <f t="shared" si="37"/>
        <v>N/A</v>
      </c>
      <c r="CW76" s="175" t="str">
        <f t="shared" si="38"/>
        <v>N/A</v>
      </c>
      <c r="CX76" s="175" t="str">
        <f t="shared" si="39"/>
        <v>N/A</v>
      </c>
      <c r="CY76" s="175" t="str">
        <f t="shared" si="40"/>
        <v>N/A</v>
      </c>
      <c r="CZ76" s="175" t="str">
        <f t="shared" si="41"/>
        <v>N/A</v>
      </c>
      <c r="DA76" s="175" t="str">
        <f t="shared" si="42"/>
        <v>N/A</v>
      </c>
      <c r="DB76" s="175" t="str">
        <f t="shared" si="43"/>
        <v>N/A</v>
      </c>
      <c r="DC76" s="175" t="str">
        <f t="shared" si="44"/>
        <v>N/A</v>
      </c>
      <c r="DD76" s="175" t="str">
        <f t="shared" si="45"/>
        <v>N/A</v>
      </c>
      <c r="DE76" s="175" t="str">
        <f t="shared" si="46"/>
        <v>N/A</v>
      </c>
      <c r="DF76" s="175" t="str">
        <f t="shared" si="47"/>
        <v>N/A</v>
      </c>
    </row>
    <row r="77" spans="1:110" s="175" customFormat="1" ht="15">
      <c r="A77" s="263"/>
      <c r="F77" s="263"/>
      <c r="I77" s="248"/>
      <c r="J77" s="248"/>
      <c r="K77" s="242"/>
      <c r="O77" s="173"/>
      <c r="T77"/>
      <c r="U77"/>
      <c r="V77"/>
      <c r="W77"/>
      <c r="X77"/>
      <c r="Y77"/>
      <c r="Z77"/>
      <c r="AA77"/>
      <c r="AB77"/>
      <c r="AC77"/>
      <c r="AD77"/>
      <c r="AE77"/>
      <c r="AF77"/>
      <c r="AG77"/>
      <c r="AH77"/>
      <c r="AI77"/>
      <c r="AJ77"/>
      <c r="AK77"/>
      <c r="AL77"/>
      <c r="AM77"/>
      <c r="AN77"/>
      <c r="AO77"/>
      <c r="AP77"/>
      <c r="AQ77"/>
      <c r="AR77"/>
      <c r="AS77"/>
      <c r="AT77"/>
      <c r="AU77"/>
      <c r="AV77"/>
      <c r="AW77"/>
      <c r="AX77" s="196"/>
      <c r="AY77" s="196"/>
      <c r="AZ77" s="196"/>
      <c r="BA77" s="199" t="s">
        <v>286</v>
      </c>
      <c r="BB77" s="200" t="e">
        <f t="shared" si="54"/>
        <v>#N/A</v>
      </c>
      <c r="BC77" s="200" t="e">
        <f t="shared" si="55"/>
        <v>#N/A</v>
      </c>
      <c r="BD77" s="200" t="e">
        <f t="shared" si="56"/>
        <v>#N/A</v>
      </c>
      <c r="BE77" s="200" t="e">
        <f t="shared" si="57"/>
        <v>#N/A</v>
      </c>
      <c r="BF77" s="200" t="e">
        <f t="shared" si="58"/>
        <v>#N/A</v>
      </c>
      <c r="BG77" s="200" t="e">
        <f t="shared" si="59"/>
        <v>#N/A</v>
      </c>
      <c r="BH77" s="200" t="e">
        <f t="shared" si="60"/>
        <v>#N/A</v>
      </c>
      <c r="BI77" s="200" t="e">
        <f t="shared" si="61"/>
        <v>#N/A</v>
      </c>
      <c r="BJ77" s="200" t="e">
        <f t="shared" si="62"/>
        <v>#N/A</v>
      </c>
      <c r="BK77" s="200" t="e">
        <f t="shared" si="48"/>
        <v>#N/A</v>
      </c>
      <c r="BL77" s="200" t="e">
        <f t="shared" si="49"/>
        <v>#N/A</v>
      </c>
      <c r="BM77" s="200" t="e">
        <f t="shared" si="50"/>
        <v>#N/A</v>
      </c>
      <c r="BN77" s="175" t="e">
        <f t="shared" si="63"/>
        <v>#N/A</v>
      </c>
      <c r="BO77" s="196" t="e">
        <f t="shared" si="64"/>
        <v>#N/A</v>
      </c>
      <c r="BP77" s="196" t="e">
        <f t="shared" si="65"/>
        <v>#N/A</v>
      </c>
      <c r="BQ77" s="196" t="e">
        <f t="shared" si="66"/>
        <v>#N/A</v>
      </c>
      <c r="BR77" s="196" t="e">
        <f t="shared" si="67"/>
        <v>#N/A</v>
      </c>
      <c r="BS77" s="196" t="e">
        <f t="shared" si="68"/>
        <v>#N/A</v>
      </c>
      <c r="BT77" s="196" t="e">
        <f t="shared" si="69"/>
        <v>#N/A</v>
      </c>
      <c r="BU77" s="196" t="e">
        <f t="shared" si="70"/>
        <v>#N/A</v>
      </c>
      <c r="BV77" s="196" t="e">
        <f t="shared" si="71"/>
        <v>#N/A</v>
      </c>
      <c r="BW77" s="196" t="e">
        <f t="shared" si="51"/>
        <v>#N/A</v>
      </c>
      <c r="BX77" s="196" t="e">
        <f t="shared" si="52"/>
        <v>#N/A</v>
      </c>
      <c r="BY77" s="196" t="e">
        <f t="shared" si="53"/>
        <v>#N/A</v>
      </c>
      <c r="BZ77" s="196"/>
      <c r="CA77" s="232" t="s">
        <v>413</v>
      </c>
      <c r="CB77" s="229"/>
      <c r="CC77" s="229"/>
      <c r="CD77" s="229"/>
      <c r="CE77" s="238"/>
      <c r="CF77" s="238"/>
      <c r="CG77" s="238"/>
      <c r="CH77" s="229"/>
      <c r="CU77" s="175" t="str">
        <f t="shared" si="36"/>
        <v>N/A</v>
      </c>
      <c r="CV77" s="175" t="str">
        <f t="shared" si="37"/>
        <v>N/A</v>
      </c>
      <c r="CW77" s="175" t="str">
        <f t="shared" si="38"/>
        <v>N/A</v>
      </c>
      <c r="CX77" s="175" t="str">
        <f t="shared" si="39"/>
        <v>N/A</v>
      </c>
      <c r="CY77" s="175" t="str">
        <f t="shared" si="40"/>
        <v>N/A</v>
      </c>
      <c r="CZ77" s="175" t="str">
        <f t="shared" si="41"/>
        <v>N/A</v>
      </c>
      <c r="DA77" s="175" t="str">
        <f t="shared" si="42"/>
        <v>N/A</v>
      </c>
      <c r="DB77" s="175" t="str">
        <f t="shared" si="43"/>
        <v>N/A</v>
      </c>
      <c r="DC77" s="175" t="str">
        <f t="shared" si="44"/>
        <v>N/A</v>
      </c>
      <c r="DD77" s="175" t="str">
        <f t="shared" si="45"/>
        <v>N/A</v>
      </c>
      <c r="DE77" s="175" t="str">
        <f t="shared" si="46"/>
        <v>N/A</v>
      </c>
      <c r="DF77" s="175" t="str">
        <f t="shared" si="47"/>
        <v>N/A</v>
      </c>
    </row>
    <row r="78" spans="1:110" s="175" customFormat="1" ht="15">
      <c r="A78" s="263"/>
      <c r="F78" s="263"/>
      <c r="I78" s="248"/>
      <c r="J78" s="248"/>
      <c r="K78" s="242"/>
      <c r="O78" s="173"/>
      <c r="T78"/>
      <c r="U78"/>
      <c r="V78"/>
      <c r="W78"/>
      <c r="X78"/>
      <c r="Y78"/>
      <c r="Z78"/>
      <c r="AA78"/>
      <c r="AB78"/>
      <c r="AC78"/>
      <c r="AD78"/>
      <c r="AE78"/>
      <c r="AF78"/>
      <c r="AG78"/>
      <c r="AH78"/>
      <c r="AI78"/>
      <c r="AJ78"/>
      <c r="AK78"/>
      <c r="AL78"/>
      <c r="AM78"/>
      <c r="AN78"/>
      <c r="AO78"/>
      <c r="AP78"/>
      <c r="AQ78"/>
      <c r="AR78"/>
      <c r="AS78"/>
      <c r="AT78"/>
      <c r="AU78"/>
      <c r="AV78"/>
      <c r="AW78"/>
      <c r="AX78" s="196"/>
      <c r="AY78" s="196"/>
      <c r="AZ78" s="196"/>
      <c r="BA78" s="199" t="s">
        <v>287</v>
      </c>
      <c r="BB78" s="200" t="e">
        <f t="shared" si="54"/>
        <v>#N/A</v>
      </c>
      <c r="BC78" s="200" t="e">
        <f t="shared" si="55"/>
        <v>#N/A</v>
      </c>
      <c r="BD78" s="200" t="e">
        <f t="shared" si="56"/>
        <v>#N/A</v>
      </c>
      <c r="BE78" s="200" t="e">
        <f t="shared" si="57"/>
        <v>#N/A</v>
      </c>
      <c r="BF78" s="200" t="e">
        <f t="shared" si="58"/>
        <v>#N/A</v>
      </c>
      <c r="BG78" s="200" t="e">
        <f t="shared" si="59"/>
        <v>#N/A</v>
      </c>
      <c r="BH78" s="200" t="e">
        <f t="shared" si="60"/>
        <v>#N/A</v>
      </c>
      <c r="BI78" s="200" t="e">
        <f t="shared" si="61"/>
        <v>#N/A</v>
      </c>
      <c r="BJ78" s="200" t="e">
        <f t="shared" si="62"/>
        <v>#N/A</v>
      </c>
      <c r="BK78" s="200" t="e">
        <f t="shared" si="48"/>
        <v>#N/A</v>
      </c>
      <c r="BL78" s="200" t="e">
        <f t="shared" si="49"/>
        <v>#N/A</v>
      </c>
      <c r="BM78" s="200" t="e">
        <f t="shared" si="50"/>
        <v>#N/A</v>
      </c>
      <c r="BN78" s="175" t="e">
        <f t="shared" si="63"/>
        <v>#N/A</v>
      </c>
      <c r="BO78" s="196" t="e">
        <f t="shared" si="64"/>
        <v>#N/A</v>
      </c>
      <c r="BP78" s="196" t="e">
        <f t="shared" si="65"/>
        <v>#N/A</v>
      </c>
      <c r="BQ78" s="196" t="e">
        <f t="shared" si="66"/>
        <v>#N/A</v>
      </c>
      <c r="BR78" s="196" t="e">
        <f t="shared" si="67"/>
        <v>#N/A</v>
      </c>
      <c r="BS78" s="196" t="e">
        <f t="shared" si="68"/>
        <v>#N/A</v>
      </c>
      <c r="BT78" s="196" t="e">
        <f t="shared" si="69"/>
        <v>#N/A</v>
      </c>
      <c r="BU78" s="196" t="e">
        <f t="shared" si="70"/>
        <v>#N/A</v>
      </c>
      <c r="BV78" s="196" t="e">
        <f t="shared" si="71"/>
        <v>#N/A</v>
      </c>
      <c r="BW78" s="196" t="e">
        <f t="shared" si="51"/>
        <v>#N/A</v>
      </c>
      <c r="BX78" s="196" t="e">
        <f t="shared" si="52"/>
        <v>#N/A</v>
      </c>
      <c r="BY78" s="196" t="e">
        <f t="shared" si="53"/>
        <v>#N/A</v>
      </c>
      <c r="BZ78" s="196"/>
      <c r="CA78" s="232" t="s">
        <v>288</v>
      </c>
      <c r="CB78" s="229"/>
      <c r="CC78" s="229"/>
      <c r="CD78" s="229"/>
      <c r="CE78" s="238"/>
      <c r="CF78" s="238"/>
      <c r="CG78" s="238"/>
      <c r="CH78" s="229"/>
      <c r="CU78" s="175" t="str">
        <f t="shared" si="36"/>
        <v>N/A</v>
      </c>
      <c r="CV78" s="175" t="str">
        <f t="shared" si="37"/>
        <v>N/A</v>
      </c>
      <c r="CW78" s="175" t="str">
        <f t="shared" si="38"/>
        <v>N/A</v>
      </c>
      <c r="CX78" s="175" t="str">
        <f t="shared" si="39"/>
        <v>N/A</v>
      </c>
      <c r="CY78" s="175" t="str">
        <f t="shared" si="40"/>
        <v>N/A</v>
      </c>
      <c r="CZ78" s="175" t="str">
        <f t="shared" si="41"/>
        <v>N/A</v>
      </c>
      <c r="DA78" s="175" t="str">
        <f t="shared" si="42"/>
        <v>N/A</v>
      </c>
      <c r="DB78" s="175" t="str">
        <f t="shared" si="43"/>
        <v>N/A</v>
      </c>
      <c r="DC78" s="175" t="str">
        <f t="shared" si="44"/>
        <v>N/A</v>
      </c>
      <c r="DD78" s="175" t="str">
        <f t="shared" si="45"/>
        <v>N/A</v>
      </c>
      <c r="DE78" s="175" t="str">
        <f t="shared" si="46"/>
        <v>N/A</v>
      </c>
      <c r="DF78" s="175" t="str">
        <f t="shared" si="47"/>
        <v>N/A</v>
      </c>
    </row>
    <row r="79" spans="1:110" s="175" customFormat="1" ht="15">
      <c r="A79" s="263"/>
      <c r="F79" s="263"/>
      <c r="I79" s="248"/>
      <c r="J79" s="248"/>
      <c r="K79" s="242"/>
      <c r="O79" s="173"/>
      <c r="T79"/>
      <c r="U79"/>
      <c r="V79"/>
      <c r="W79"/>
      <c r="X79"/>
      <c r="Y79"/>
      <c r="Z79"/>
      <c r="AA79"/>
      <c r="AB79"/>
      <c r="AC79"/>
      <c r="AD79"/>
      <c r="AE79"/>
      <c r="AF79"/>
      <c r="AG79"/>
      <c r="AH79"/>
      <c r="AI79"/>
      <c r="AJ79"/>
      <c r="AK79"/>
      <c r="AL79"/>
      <c r="AM79"/>
      <c r="AN79"/>
      <c r="AO79"/>
      <c r="AP79"/>
      <c r="AQ79"/>
      <c r="AR79"/>
      <c r="AS79"/>
      <c r="AT79"/>
      <c r="AU79"/>
      <c r="AV79"/>
      <c r="AW79"/>
      <c r="AX79" s="196"/>
      <c r="AY79" s="196"/>
      <c r="AZ79" s="196"/>
      <c r="BA79" s="199" t="s">
        <v>288</v>
      </c>
      <c r="BB79" s="200" t="e">
        <f t="shared" si="54"/>
        <v>#N/A</v>
      </c>
      <c r="BC79" s="200" t="e">
        <f t="shared" si="55"/>
        <v>#N/A</v>
      </c>
      <c r="BD79" s="200" t="e">
        <f t="shared" si="56"/>
        <v>#N/A</v>
      </c>
      <c r="BE79" s="200" t="e">
        <f t="shared" si="57"/>
        <v>#N/A</v>
      </c>
      <c r="BF79" s="200" t="e">
        <f t="shared" si="58"/>
        <v>#N/A</v>
      </c>
      <c r="BG79" s="200" t="e">
        <f t="shared" si="59"/>
        <v>#N/A</v>
      </c>
      <c r="BH79" s="200" t="e">
        <f t="shared" si="60"/>
        <v>#N/A</v>
      </c>
      <c r="BI79" s="200" t="e">
        <f t="shared" si="61"/>
        <v>#N/A</v>
      </c>
      <c r="BJ79" s="200" t="e">
        <f t="shared" si="62"/>
        <v>#N/A</v>
      </c>
      <c r="BK79" s="200" t="e">
        <f t="shared" si="48"/>
        <v>#N/A</v>
      </c>
      <c r="BL79" s="200" t="e">
        <f t="shared" si="49"/>
        <v>#N/A</v>
      </c>
      <c r="BM79" s="200" t="e">
        <f t="shared" si="50"/>
        <v>#N/A</v>
      </c>
      <c r="BN79" s="175" t="e">
        <f t="shared" si="63"/>
        <v>#N/A</v>
      </c>
      <c r="BO79" s="196" t="e">
        <f t="shared" si="64"/>
        <v>#N/A</v>
      </c>
      <c r="BP79" s="196" t="e">
        <f t="shared" si="65"/>
        <v>#N/A</v>
      </c>
      <c r="BQ79" s="196" t="e">
        <f t="shared" si="66"/>
        <v>#N/A</v>
      </c>
      <c r="BR79" s="196" t="e">
        <f t="shared" si="67"/>
        <v>#N/A</v>
      </c>
      <c r="BS79" s="196" t="e">
        <f t="shared" si="68"/>
        <v>#N/A</v>
      </c>
      <c r="BT79" s="196" t="e">
        <f t="shared" si="69"/>
        <v>#N/A</v>
      </c>
      <c r="BU79" s="196" t="e">
        <f t="shared" si="70"/>
        <v>#N/A</v>
      </c>
      <c r="BV79" s="196" t="e">
        <f t="shared" si="71"/>
        <v>#N/A</v>
      </c>
      <c r="BW79" s="196" t="e">
        <f t="shared" si="51"/>
        <v>#N/A</v>
      </c>
      <c r="BX79" s="196" t="e">
        <f t="shared" si="52"/>
        <v>#N/A</v>
      </c>
      <c r="BY79" s="196" t="e">
        <f t="shared" si="53"/>
        <v>#N/A</v>
      </c>
      <c r="BZ79" s="196"/>
      <c r="CA79" s="232" t="s">
        <v>242</v>
      </c>
      <c r="CB79" s="229"/>
      <c r="CC79" s="229"/>
      <c r="CD79" s="229"/>
      <c r="CE79" s="238"/>
      <c r="CF79" s="238"/>
      <c r="CG79" s="238"/>
      <c r="CH79" s="229"/>
      <c r="CU79" s="175" t="str">
        <f t="shared" si="36"/>
        <v>N/A</v>
      </c>
      <c r="CV79" s="175" t="str">
        <f t="shared" si="37"/>
        <v>N/A</v>
      </c>
      <c r="CW79" s="175" t="str">
        <f t="shared" si="38"/>
        <v>N/A</v>
      </c>
      <c r="CX79" s="175" t="str">
        <f t="shared" si="39"/>
        <v>N/A</v>
      </c>
      <c r="CY79" s="175" t="str">
        <f t="shared" si="40"/>
        <v>N/A</v>
      </c>
      <c r="CZ79" s="175" t="str">
        <f t="shared" si="41"/>
        <v>N/A</v>
      </c>
      <c r="DA79" s="175" t="str">
        <f t="shared" si="42"/>
        <v>N/A</v>
      </c>
      <c r="DB79" s="175" t="str">
        <f t="shared" si="43"/>
        <v>N/A</v>
      </c>
      <c r="DC79" s="175" t="str">
        <f t="shared" si="44"/>
        <v>N/A</v>
      </c>
      <c r="DD79" s="175" t="str">
        <f t="shared" si="45"/>
        <v>N/A</v>
      </c>
      <c r="DE79" s="175" t="str">
        <f t="shared" si="46"/>
        <v>N/A</v>
      </c>
      <c r="DF79" s="175" t="str">
        <f t="shared" si="47"/>
        <v>N/A</v>
      </c>
    </row>
    <row r="80" spans="1:110" s="175" customFormat="1" ht="15">
      <c r="A80" s="263"/>
      <c r="F80" s="263"/>
      <c r="I80" s="248"/>
      <c r="J80" s="248"/>
      <c r="K80" s="242"/>
      <c r="O80" s="173"/>
      <c r="T80"/>
      <c r="U80"/>
      <c r="V80"/>
      <c r="W80"/>
      <c r="X80"/>
      <c r="Y80"/>
      <c r="Z80"/>
      <c r="AA80"/>
      <c r="AB80"/>
      <c r="AC80"/>
      <c r="AD80"/>
      <c r="AE80"/>
      <c r="AF80"/>
      <c r="AG80"/>
      <c r="AH80"/>
      <c r="AI80"/>
      <c r="AJ80"/>
      <c r="AK80"/>
      <c r="AL80"/>
      <c r="AM80"/>
      <c r="AN80"/>
      <c r="AO80"/>
      <c r="AP80"/>
      <c r="AQ80"/>
      <c r="AR80"/>
      <c r="AS80"/>
      <c r="AT80"/>
      <c r="AU80"/>
      <c r="AV80"/>
      <c r="AW80"/>
      <c r="AX80" s="196"/>
      <c r="AY80" s="196"/>
      <c r="AZ80" s="196"/>
      <c r="BA80" s="199" t="s">
        <v>242</v>
      </c>
      <c r="BB80" s="200" t="e">
        <f t="shared" si="54"/>
        <v>#N/A</v>
      </c>
      <c r="BC80" s="200" t="e">
        <f t="shared" si="55"/>
        <v>#N/A</v>
      </c>
      <c r="BD80" s="200" t="e">
        <f t="shared" si="56"/>
        <v>#N/A</v>
      </c>
      <c r="BE80" s="200" t="e">
        <f t="shared" si="57"/>
        <v>#N/A</v>
      </c>
      <c r="BF80" s="200" t="e">
        <f t="shared" si="58"/>
        <v>#N/A</v>
      </c>
      <c r="BG80" s="200" t="e">
        <f t="shared" si="59"/>
        <v>#N/A</v>
      </c>
      <c r="BH80" s="200" t="e">
        <f t="shared" si="60"/>
        <v>#N/A</v>
      </c>
      <c r="BI80" s="200" t="e">
        <f t="shared" si="61"/>
        <v>#N/A</v>
      </c>
      <c r="BJ80" s="200" t="e">
        <f t="shared" si="62"/>
        <v>#N/A</v>
      </c>
      <c r="BK80" s="200" t="e">
        <f t="shared" si="48"/>
        <v>#N/A</v>
      </c>
      <c r="BL80" s="200" t="e">
        <f t="shared" si="49"/>
        <v>#N/A</v>
      </c>
      <c r="BM80" s="200" t="e">
        <f t="shared" si="50"/>
        <v>#N/A</v>
      </c>
      <c r="BN80" s="175" t="e">
        <f t="shared" si="63"/>
        <v>#N/A</v>
      </c>
      <c r="BO80" s="196" t="e">
        <f t="shared" si="64"/>
        <v>#N/A</v>
      </c>
      <c r="BP80" s="196" t="e">
        <f t="shared" si="65"/>
        <v>#N/A</v>
      </c>
      <c r="BQ80" s="196" t="e">
        <f t="shared" si="66"/>
        <v>#N/A</v>
      </c>
      <c r="BR80" s="196" t="e">
        <f t="shared" si="67"/>
        <v>#N/A</v>
      </c>
      <c r="BS80" s="196" t="e">
        <f t="shared" si="68"/>
        <v>#N/A</v>
      </c>
      <c r="BT80" s="196" t="e">
        <f t="shared" si="69"/>
        <v>#N/A</v>
      </c>
      <c r="BU80" s="196" t="e">
        <f t="shared" si="70"/>
        <v>#N/A</v>
      </c>
      <c r="BV80" s="196" t="e">
        <f t="shared" si="71"/>
        <v>#N/A</v>
      </c>
      <c r="BW80" s="196" t="e">
        <f t="shared" si="51"/>
        <v>#N/A</v>
      </c>
      <c r="BX80" s="196" t="e">
        <f t="shared" si="52"/>
        <v>#N/A</v>
      </c>
      <c r="BY80" s="196" t="e">
        <f t="shared" si="53"/>
        <v>#N/A</v>
      </c>
      <c r="BZ80" s="196"/>
      <c r="CA80" s="232" t="s">
        <v>249</v>
      </c>
      <c r="CB80" s="229"/>
      <c r="CC80" s="229"/>
      <c r="CD80" s="229"/>
      <c r="CE80" s="238"/>
      <c r="CF80" s="238"/>
      <c r="CG80" s="238"/>
      <c r="CH80" s="229"/>
      <c r="CU80" s="175" t="str">
        <f t="shared" si="36"/>
        <v>N/A</v>
      </c>
      <c r="CV80" s="175" t="str">
        <f t="shared" si="37"/>
        <v>N/A</v>
      </c>
      <c r="CW80" s="175" t="str">
        <f t="shared" si="38"/>
        <v>N/A</v>
      </c>
      <c r="CX80" s="175" t="str">
        <f t="shared" si="39"/>
        <v>N/A</v>
      </c>
      <c r="CY80" s="175" t="str">
        <f t="shared" si="40"/>
        <v>N/A</v>
      </c>
      <c r="CZ80" s="175" t="str">
        <f t="shared" si="41"/>
        <v>N/A</v>
      </c>
      <c r="DA80" s="175" t="str">
        <f t="shared" si="42"/>
        <v>N/A</v>
      </c>
      <c r="DB80" s="175" t="str">
        <f t="shared" si="43"/>
        <v>N/A</v>
      </c>
      <c r="DC80" s="175" t="str">
        <f t="shared" si="44"/>
        <v>N/A</v>
      </c>
      <c r="DD80" s="175" t="str">
        <f t="shared" si="45"/>
        <v>N/A</v>
      </c>
      <c r="DE80" s="175" t="str">
        <f t="shared" si="46"/>
        <v>N/A</v>
      </c>
      <c r="DF80" s="175" t="str">
        <f t="shared" si="47"/>
        <v>N/A</v>
      </c>
    </row>
    <row r="81" spans="1:110" s="175" customFormat="1" ht="15">
      <c r="A81" s="263"/>
      <c r="F81" s="263"/>
      <c r="I81" s="248"/>
      <c r="J81" s="248"/>
      <c r="K81" s="242"/>
      <c r="O81" s="173"/>
      <c r="T81"/>
      <c r="U81"/>
      <c r="V81"/>
      <c r="W81"/>
      <c r="X81"/>
      <c r="Y81"/>
      <c r="Z81"/>
      <c r="AA81"/>
      <c r="AB81"/>
      <c r="AC81"/>
      <c r="AD81"/>
      <c r="AE81"/>
      <c r="AF81"/>
      <c r="AG81"/>
      <c r="AH81"/>
      <c r="AI81"/>
      <c r="AJ81"/>
      <c r="AK81"/>
      <c r="AL81"/>
      <c r="AM81"/>
      <c r="AN81"/>
      <c r="AO81"/>
      <c r="AP81"/>
      <c r="AQ81"/>
      <c r="AR81"/>
      <c r="AS81"/>
      <c r="AT81"/>
      <c r="AU81"/>
      <c r="AV81"/>
      <c r="AW81"/>
      <c r="AX81" s="196"/>
      <c r="AY81" s="196"/>
      <c r="AZ81" s="196"/>
      <c r="BA81" s="199" t="s">
        <v>407</v>
      </c>
      <c r="BB81" s="200" t="e">
        <f t="shared" si="54"/>
        <v>#N/A</v>
      </c>
      <c r="BC81" s="200" t="e">
        <f t="shared" si="55"/>
        <v>#N/A</v>
      </c>
      <c r="BD81" s="200" t="e">
        <f t="shared" si="56"/>
        <v>#N/A</v>
      </c>
      <c r="BE81" s="200" t="e">
        <f t="shared" si="57"/>
        <v>#N/A</v>
      </c>
      <c r="BF81" s="200" t="e">
        <f t="shared" si="58"/>
        <v>#N/A</v>
      </c>
      <c r="BG81" s="200" t="e">
        <f t="shared" si="59"/>
        <v>#N/A</v>
      </c>
      <c r="BH81" s="200" t="e">
        <f t="shared" si="60"/>
        <v>#N/A</v>
      </c>
      <c r="BI81" s="200" t="e">
        <f t="shared" si="61"/>
        <v>#N/A</v>
      </c>
      <c r="BJ81" s="200" t="e">
        <f t="shared" si="62"/>
        <v>#N/A</v>
      </c>
      <c r="BK81" s="200" t="e">
        <f t="shared" si="48"/>
        <v>#N/A</v>
      </c>
      <c r="BL81" s="200" t="e">
        <f t="shared" si="49"/>
        <v>#N/A</v>
      </c>
      <c r="BM81" s="200" t="e">
        <f t="shared" si="50"/>
        <v>#N/A</v>
      </c>
      <c r="BN81" s="175" t="e">
        <f t="shared" si="63"/>
        <v>#N/A</v>
      </c>
      <c r="BO81" s="196" t="e">
        <f t="shared" si="64"/>
        <v>#N/A</v>
      </c>
      <c r="BP81" s="196" t="e">
        <f t="shared" si="65"/>
        <v>#N/A</v>
      </c>
      <c r="BQ81" s="196" t="e">
        <f t="shared" si="66"/>
        <v>#N/A</v>
      </c>
      <c r="BR81" s="196" t="e">
        <f t="shared" si="67"/>
        <v>#N/A</v>
      </c>
      <c r="BS81" s="196" t="e">
        <f t="shared" si="68"/>
        <v>#N/A</v>
      </c>
      <c r="BT81" s="196" t="e">
        <f t="shared" si="69"/>
        <v>#N/A</v>
      </c>
      <c r="BU81" s="196" t="e">
        <f t="shared" si="70"/>
        <v>#N/A</v>
      </c>
      <c r="BV81" s="196" t="e">
        <f t="shared" si="71"/>
        <v>#N/A</v>
      </c>
      <c r="BW81" s="196" t="e">
        <f t="shared" si="51"/>
        <v>#N/A</v>
      </c>
      <c r="BX81" s="196" t="e">
        <f t="shared" si="52"/>
        <v>#N/A</v>
      </c>
      <c r="BY81" s="196" t="e">
        <f t="shared" si="53"/>
        <v>#N/A</v>
      </c>
      <c r="BZ81" s="196"/>
      <c r="CA81" s="232" t="s">
        <v>250</v>
      </c>
      <c r="CB81" s="229"/>
      <c r="CC81" s="229"/>
      <c r="CD81" s="229"/>
      <c r="CE81" s="238"/>
      <c r="CF81" s="238"/>
      <c r="CG81" s="238"/>
      <c r="CH81" s="229"/>
      <c r="CU81" s="175" t="str">
        <f t="shared" si="36"/>
        <v>N/A</v>
      </c>
      <c r="CV81" s="175" t="str">
        <f t="shared" si="37"/>
        <v>N/A</v>
      </c>
      <c r="CW81" s="175" t="str">
        <f t="shared" si="38"/>
        <v>N/A</v>
      </c>
      <c r="CX81" s="175" t="str">
        <f t="shared" si="39"/>
        <v>N/A</v>
      </c>
      <c r="CY81" s="175" t="str">
        <f t="shared" si="40"/>
        <v>N/A</v>
      </c>
      <c r="CZ81" s="175" t="str">
        <f t="shared" si="41"/>
        <v>N/A</v>
      </c>
      <c r="DA81" s="175" t="str">
        <f t="shared" si="42"/>
        <v>N/A</v>
      </c>
      <c r="DB81" s="175" t="str">
        <f t="shared" si="43"/>
        <v>N/A</v>
      </c>
      <c r="DC81" s="175" t="str">
        <f t="shared" si="44"/>
        <v>N/A</v>
      </c>
      <c r="DD81" s="175" t="str">
        <f t="shared" si="45"/>
        <v>N/A</v>
      </c>
      <c r="DE81" s="175" t="str">
        <f t="shared" si="46"/>
        <v>N/A</v>
      </c>
      <c r="DF81" s="175" t="str">
        <f t="shared" si="47"/>
        <v>N/A</v>
      </c>
    </row>
    <row r="82" spans="1:110" s="175" customFormat="1" ht="15">
      <c r="A82" s="263"/>
      <c r="F82" s="263"/>
      <c r="I82" s="248"/>
      <c r="J82" s="248"/>
      <c r="K82" s="242"/>
      <c r="O82" s="173"/>
      <c r="T82"/>
      <c r="U82"/>
      <c r="V82"/>
      <c r="W82"/>
      <c r="X82"/>
      <c r="Y82"/>
      <c r="Z82"/>
      <c r="AA82"/>
      <c r="AB82"/>
      <c r="AC82"/>
      <c r="AD82"/>
      <c r="AE82"/>
      <c r="AF82"/>
      <c r="AG82"/>
      <c r="AH82"/>
      <c r="AI82"/>
      <c r="AJ82"/>
      <c r="AK82"/>
      <c r="AL82"/>
      <c r="AM82"/>
      <c r="AN82"/>
      <c r="AO82"/>
      <c r="AP82"/>
      <c r="AQ82"/>
      <c r="AR82"/>
      <c r="AS82"/>
      <c r="AT82"/>
      <c r="AU82"/>
      <c r="AV82"/>
      <c r="AW82"/>
      <c r="AX82" s="196"/>
      <c r="AY82" s="196"/>
      <c r="AZ82" s="196"/>
      <c r="BA82" s="199" t="s">
        <v>408</v>
      </c>
      <c r="BB82" s="200" t="e">
        <f t="shared" si="54"/>
        <v>#N/A</v>
      </c>
      <c r="BC82" s="200" t="e">
        <f t="shared" si="55"/>
        <v>#N/A</v>
      </c>
      <c r="BD82" s="200" t="e">
        <f t="shared" si="56"/>
        <v>#N/A</v>
      </c>
      <c r="BE82" s="200" t="e">
        <f t="shared" si="57"/>
        <v>#N/A</v>
      </c>
      <c r="BF82" s="200" t="e">
        <f t="shared" si="58"/>
        <v>#N/A</v>
      </c>
      <c r="BG82" s="200" t="e">
        <f t="shared" si="59"/>
        <v>#N/A</v>
      </c>
      <c r="BH82" s="200" t="e">
        <f t="shared" si="60"/>
        <v>#N/A</v>
      </c>
      <c r="BI82" s="200" t="e">
        <f t="shared" si="61"/>
        <v>#N/A</v>
      </c>
      <c r="BJ82" s="200" t="e">
        <f t="shared" si="62"/>
        <v>#N/A</v>
      </c>
      <c r="BK82" s="200" t="e">
        <f t="shared" si="48"/>
        <v>#N/A</v>
      </c>
      <c r="BL82" s="200" t="e">
        <f t="shared" si="49"/>
        <v>#N/A</v>
      </c>
      <c r="BM82" s="200" t="e">
        <f t="shared" si="50"/>
        <v>#N/A</v>
      </c>
      <c r="BN82" s="175" t="e">
        <f t="shared" si="63"/>
        <v>#N/A</v>
      </c>
      <c r="BO82" s="196" t="e">
        <f t="shared" si="64"/>
        <v>#N/A</v>
      </c>
      <c r="BP82" s="196" t="e">
        <f t="shared" si="65"/>
        <v>#N/A</v>
      </c>
      <c r="BQ82" s="196" t="e">
        <f t="shared" si="66"/>
        <v>#N/A</v>
      </c>
      <c r="BR82" s="196" t="e">
        <f t="shared" si="67"/>
        <v>#N/A</v>
      </c>
      <c r="BS82" s="196" t="e">
        <f t="shared" si="68"/>
        <v>#N/A</v>
      </c>
      <c r="BT82" s="196" t="e">
        <f t="shared" si="69"/>
        <v>#N/A</v>
      </c>
      <c r="BU82" s="196" t="e">
        <f t="shared" si="70"/>
        <v>#N/A</v>
      </c>
      <c r="BV82" s="196" t="e">
        <f t="shared" si="71"/>
        <v>#N/A</v>
      </c>
      <c r="BW82" s="196" t="e">
        <f t="shared" si="51"/>
        <v>#N/A</v>
      </c>
      <c r="BX82" s="196" t="e">
        <f t="shared" si="52"/>
        <v>#N/A</v>
      </c>
      <c r="BY82" s="196" t="e">
        <f t="shared" si="53"/>
        <v>#N/A</v>
      </c>
      <c r="BZ82" s="196"/>
      <c r="CA82" s="232" t="s">
        <v>251</v>
      </c>
      <c r="CB82" s="229"/>
      <c r="CC82" s="229"/>
      <c r="CD82" s="229"/>
      <c r="CE82" s="238"/>
      <c r="CF82" s="238"/>
      <c r="CG82" s="238"/>
      <c r="CH82" s="229"/>
      <c r="CU82" s="175" t="str">
        <f t="shared" si="36"/>
        <v>N/A</v>
      </c>
      <c r="CV82" s="175" t="str">
        <f t="shared" si="37"/>
        <v>N/A</v>
      </c>
      <c r="CW82" s="175" t="str">
        <f t="shared" si="38"/>
        <v>N/A</v>
      </c>
      <c r="CX82" s="175" t="str">
        <f t="shared" si="39"/>
        <v>N/A</v>
      </c>
      <c r="CY82" s="175" t="str">
        <f t="shared" si="40"/>
        <v>N/A</v>
      </c>
      <c r="CZ82" s="175" t="str">
        <f t="shared" si="41"/>
        <v>N/A</v>
      </c>
      <c r="DA82" s="175" t="str">
        <f t="shared" si="42"/>
        <v>N/A</v>
      </c>
      <c r="DB82" s="175" t="str">
        <f t="shared" si="43"/>
        <v>N/A</v>
      </c>
      <c r="DC82" s="175" t="str">
        <f t="shared" si="44"/>
        <v>N/A</v>
      </c>
      <c r="DD82" s="175" t="str">
        <f t="shared" si="45"/>
        <v>N/A</v>
      </c>
      <c r="DE82" s="175" t="str">
        <f t="shared" si="46"/>
        <v>N/A</v>
      </c>
      <c r="DF82" s="175" t="str">
        <f t="shared" si="47"/>
        <v>N/A</v>
      </c>
    </row>
    <row r="83" spans="1:110" s="175" customFormat="1" ht="15">
      <c r="A83" s="263"/>
      <c r="F83" s="263"/>
      <c r="I83" s="248"/>
      <c r="J83" s="248"/>
      <c r="K83" s="242"/>
      <c r="O83" s="173"/>
      <c r="T83"/>
      <c r="U83"/>
      <c r="V83"/>
      <c r="W83"/>
      <c r="X83"/>
      <c r="Y83"/>
      <c r="Z83"/>
      <c r="AA83"/>
      <c r="AB83"/>
      <c r="AC83"/>
      <c r="AD83"/>
      <c r="AE83"/>
      <c r="AF83"/>
      <c r="AG83"/>
      <c r="AH83"/>
      <c r="AI83"/>
      <c r="AJ83"/>
      <c r="AK83"/>
      <c r="AL83"/>
      <c r="AM83"/>
      <c r="AN83"/>
      <c r="AO83"/>
      <c r="AP83"/>
      <c r="AQ83"/>
      <c r="AR83"/>
      <c r="AS83"/>
      <c r="AT83"/>
      <c r="AU83"/>
      <c r="AV83"/>
      <c r="AW83"/>
      <c r="AX83" s="196"/>
      <c r="AY83" s="196"/>
      <c r="AZ83" s="196"/>
      <c r="BA83" s="199" t="s">
        <v>289</v>
      </c>
      <c r="BB83" s="200" t="e">
        <f t="shared" si="54"/>
        <v>#N/A</v>
      </c>
      <c r="BC83" s="200" t="e">
        <f t="shared" si="55"/>
        <v>#N/A</v>
      </c>
      <c r="BD83" s="200" t="e">
        <f t="shared" si="56"/>
        <v>#N/A</v>
      </c>
      <c r="BE83" s="200" t="e">
        <f t="shared" si="57"/>
        <v>#N/A</v>
      </c>
      <c r="BF83" s="200" t="e">
        <f t="shared" si="58"/>
        <v>#N/A</v>
      </c>
      <c r="BG83" s="200" t="e">
        <f t="shared" si="59"/>
        <v>#N/A</v>
      </c>
      <c r="BH83" s="200" t="e">
        <f t="shared" si="60"/>
        <v>#N/A</v>
      </c>
      <c r="BI83" s="200" t="e">
        <f t="shared" si="61"/>
        <v>#N/A</v>
      </c>
      <c r="BJ83" s="200" t="e">
        <f t="shared" si="62"/>
        <v>#N/A</v>
      </c>
      <c r="BK83" s="200" t="e">
        <f t="shared" si="48"/>
        <v>#N/A</v>
      </c>
      <c r="BL83" s="200" t="e">
        <f t="shared" si="49"/>
        <v>#N/A</v>
      </c>
      <c r="BM83" s="200" t="e">
        <f t="shared" si="50"/>
        <v>#N/A</v>
      </c>
      <c r="BN83" s="175" t="e">
        <f t="shared" si="63"/>
        <v>#N/A</v>
      </c>
      <c r="BO83" s="196" t="e">
        <f t="shared" si="64"/>
        <v>#N/A</v>
      </c>
      <c r="BP83" s="196" t="e">
        <f t="shared" si="65"/>
        <v>#N/A</v>
      </c>
      <c r="BQ83" s="196" t="e">
        <f t="shared" si="66"/>
        <v>#N/A</v>
      </c>
      <c r="BR83" s="196" t="e">
        <f t="shared" si="67"/>
        <v>#N/A</v>
      </c>
      <c r="BS83" s="196" t="e">
        <f t="shared" si="68"/>
        <v>#N/A</v>
      </c>
      <c r="BT83" s="196" t="e">
        <f t="shared" si="69"/>
        <v>#N/A</v>
      </c>
      <c r="BU83" s="196" t="e">
        <f t="shared" si="70"/>
        <v>#N/A</v>
      </c>
      <c r="BV83" s="196" t="e">
        <f t="shared" si="71"/>
        <v>#N/A</v>
      </c>
      <c r="BW83" s="196" t="e">
        <f t="shared" si="51"/>
        <v>#N/A</v>
      </c>
      <c r="BX83" s="196" t="e">
        <f t="shared" si="52"/>
        <v>#N/A</v>
      </c>
      <c r="BY83" s="196" t="e">
        <f t="shared" si="53"/>
        <v>#N/A</v>
      </c>
      <c r="BZ83" s="196"/>
      <c r="CA83" s="232" t="s">
        <v>193</v>
      </c>
      <c r="CB83" s="229"/>
      <c r="CC83" s="229"/>
      <c r="CD83" s="229"/>
      <c r="CE83" s="238"/>
      <c r="CF83" s="238"/>
      <c r="CG83" s="238"/>
      <c r="CH83" s="229"/>
      <c r="CU83" s="175" t="str">
        <f t="shared" si="36"/>
        <v>N/A</v>
      </c>
      <c r="CV83" s="175" t="str">
        <f t="shared" si="37"/>
        <v>N/A</v>
      </c>
      <c r="CW83" s="175" t="str">
        <f t="shared" si="38"/>
        <v>N/A</v>
      </c>
      <c r="CX83" s="175" t="str">
        <f t="shared" si="39"/>
        <v>N/A</v>
      </c>
      <c r="CY83" s="175" t="str">
        <f t="shared" si="40"/>
        <v>N/A</v>
      </c>
      <c r="CZ83" s="175" t="str">
        <f t="shared" si="41"/>
        <v>N/A</v>
      </c>
      <c r="DA83" s="175" t="str">
        <f t="shared" si="42"/>
        <v>N/A</v>
      </c>
      <c r="DB83" s="175" t="str">
        <f t="shared" si="43"/>
        <v>N/A</v>
      </c>
      <c r="DC83" s="175" t="str">
        <f t="shared" si="44"/>
        <v>N/A</v>
      </c>
      <c r="DD83" s="175" t="str">
        <f t="shared" si="45"/>
        <v>N/A</v>
      </c>
      <c r="DE83" s="175" t="str">
        <f t="shared" si="46"/>
        <v>N/A</v>
      </c>
      <c r="DF83" s="175" t="str">
        <f t="shared" si="47"/>
        <v>N/A</v>
      </c>
    </row>
    <row r="84" spans="1:110" s="175" customFormat="1" ht="15">
      <c r="A84" s="263"/>
      <c r="F84" s="263"/>
      <c r="I84" s="248"/>
      <c r="J84" s="248"/>
      <c r="K84" s="242"/>
      <c r="O84" s="173"/>
      <c r="T84"/>
      <c r="U84"/>
      <c r="V84"/>
      <c r="W84"/>
      <c r="X84"/>
      <c r="Y84"/>
      <c r="Z84"/>
      <c r="AA84"/>
      <c r="AB84"/>
      <c r="AC84"/>
      <c r="AD84"/>
      <c r="AE84"/>
      <c r="AF84"/>
      <c r="AG84"/>
      <c r="AH84"/>
      <c r="AI84"/>
      <c r="AJ84"/>
      <c r="AK84"/>
      <c r="AL84"/>
      <c r="AM84"/>
      <c r="AN84"/>
      <c r="AO84"/>
      <c r="AP84"/>
      <c r="AQ84"/>
      <c r="AR84"/>
      <c r="AS84"/>
      <c r="AT84"/>
      <c r="AU84"/>
      <c r="AV84"/>
      <c r="AW84"/>
      <c r="AX84" s="196"/>
      <c r="AY84" s="196"/>
      <c r="AZ84" s="196"/>
      <c r="BA84" s="199" t="s">
        <v>290</v>
      </c>
      <c r="BB84" s="200" t="e">
        <f t="shared" si="54"/>
        <v>#N/A</v>
      </c>
      <c r="BC84" s="200" t="e">
        <f t="shared" si="55"/>
        <v>#N/A</v>
      </c>
      <c r="BD84" s="200" t="e">
        <f t="shared" si="56"/>
        <v>#N/A</v>
      </c>
      <c r="BE84" s="200" t="e">
        <f t="shared" si="57"/>
        <v>#N/A</v>
      </c>
      <c r="BF84" s="200" t="e">
        <f t="shared" si="58"/>
        <v>#N/A</v>
      </c>
      <c r="BG84" s="200" t="e">
        <f t="shared" si="59"/>
        <v>#N/A</v>
      </c>
      <c r="BH84" s="200" t="e">
        <f t="shared" si="60"/>
        <v>#N/A</v>
      </c>
      <c r="BI84" s="200" t="e">
        <f t="shared" si="61"/>
        <v>#N/A</v>
      </c>
      <c r="BJ84" s="200" t="e">
        <f t="shared" si="62"/>
        <v>#N/A</v>
      </c>
      <c r="BK84" s="200" t="e">
        <f t="shared" si="48"/>
        <v>#N/A</v>
      </c>
      <c r="BL84" s="200" t="e">
        <f t="shared" si="49"/>
        <v>#N/A</v>
      </c>
      <c r="BM84" s="200" t="e">
        <f t="shared" si="50"/>
        <v>#N/A</v>
      </c>
      <c r="BN84" s="175" t="e">
        <f t="shared" si="63"/>
        <v>#N/A</v>
      </c>
      <c r="BO84" s="196" t="e">
        <f t="shared" si="64"/>
        <v>#N/A</v>
      </c>
      <c r="BP84" s="196" t="e">
        <f t="shared" si="65"/>
        <v>#N/A</v>
      </c>
      <c r="BQ84" s="196" t="e">
        <f t="shared" si="66"/>
        <v>#N/A</v>
      </c>
      <c r="BR84" s="196" t="e">
        <f t="shared" si="67"/>
        <v>#N/A</v>
      </c>
      <c r="BS84" s="196" t="e">
        <f t="shared" si="68"/>
        <v>#N/A</v>
      </c>
      <c r="BT84" s="196" t="e">
        <f t="shared" si="69"/>
        <v>#N/A</v>
      </c>
      <c r="BU84" s="196" t="e">
        <f t="shared" si="70"/>
        <v>#N/A</v>
      </c>
      <c r="BV84" s="196" t="e">
        <f t="shared" si="71"/>
        <v>#N/A</v>
      </c>
      <c r="BW84" s="196" t="e">
        <f t="shared" si="51"/>
        <v>#N/A</v>
      </c>
      <c r="BX84" s="196" t="e">
        <f t="shared" si="52"/>
        <v>#N/A</v>
      </c>
      <c r="BY84" s="196" t="e">
        <f t="shared" si="53"/>
        <v>#N/A</v>
      </c>
      <c r="BZ84" s="196"/>
      <c r="CA84" s="232" t="s">
        <v>240</v>
      </c>
      <c r="CB84" s="229"/>
      <c r="CC84" s="229"/>
      <c r="CD84" s="229"/>
      <c r="CE84" s="238"/>
      <c r="CF84" s="238"/>
      <c r="CG84" s="238"/>
      <c r="CH84" s="229"/>
      <c r="CU84" s="175" t="str">
        <f t="shared" si="36"/>
        <v>N/A</v>
      </c>
      <c r="CV84" s="175" t="str">
        <f t="shared" si="37"/>
        <v>N/A</v>
      </c>
      <c r="CW84" s="175" t="str">
        <f t="shared" si="38"/>
        <v>N/A</v>
      </c>
      <c r="CX84" s="175" t="str">
        <f t="shared" si="39"/>
        <v>N/A</v>
      </c>
      <c r="CY84" s="175" t="str">
        <f t="shared" si="40"/>
        <v>N/A</v>
      </c>
      <c r="CZ84" s="175" t="str">
        <f t="shared" si="41"/>
        <v>N/A</v>
      </c>
      <c r="DA84" s="175" t="str">
        <f t="shared" si="42"/>
        <v>N/A</v>
      </c>
      <c r="DB84" s="175" t="str">
        <f t="shared" si="43"/>
        <v>N/A</v>
      </c>
      <c r="DC84" s="175" t="str">
        <f t="shared" si="44"/>
        <v>N/A</v>
      </c>
      <c r="DD84" s="175" t="str">
        <f t="shared" si="45"/>
        <v>N/A</v>
      </c>
      <c r="DE84" s="175" t="str">
        <f t="shared" si="46"/>
        <v>N/A</v>
      </c>
      <c r="DF84" s="175" t="str">
        <f t="shared" si="47"/>
        <v>N/A</v>
      </c>
    </row>
    <row r="85" spans="1:110" s="175" customFormat="1" ht="15">
      <c r="A85" s="263"/>
      <c r="F85" s="263"/>
      <c r="I85" s="339"/>
      <c r="J85" s="339"/>
      <c r="K85" s="242"/>
      <c r="O85" s="173"/>
      <c r="T85"/>
      <c r="U85"/>
      <c r="V85"/>
      <c r="W85"/>
      <c r="X85"/>
      <c r="Y85"/>
      <c r="Z85"/>
      <c r="AA85"/>
      <c r="AB85"/>
      <c r="AC85"/>
      <c r="AD85"/>
      <c r="AE85"/>
      <c r="AF85"/>
      <c r="AG85"/>
      <c r="AH85"/>
      <c r="AI85"/>
      <c r="AJ85"/>
      <c r="AK85"/>
      <c r="AL85"/>
      <c r="AM85"/>
      <c r="AN85"/>
      <c r="AO85"/>
      <c r="AP85"/>
      <c r="AQ85"/>
      <c r="AR85"/>
      <c r="AS85"/>
      <c r="AT85"/>
      <c r="AU85"/>
      <c r="AV85"/>
      <c r="AW85"/>
      <c r="AX85" s="196"/>
      <c r="AY85" s="196"/>
      <c r="AZ85" s="196"/>
      <c r="BA85" s="199" t="s">
        <v>163</v>
      </c>
      <c r="BB85" s="200" t="e">
        <f t="shared" si="54"/>
        <v>#N/A</v>
      </c>
      <c r="BC85" s="200" t="e">
        <f t="shared" si="55"/>
        <v>#N/A</v>
      </c>
      <c r="BD85" s="200" t="e">
        <f t="shared" si="56"/>
        <v>#N/A</v>
      </c>
      <c r="BE85" s="200" t="e">
        <f t="shared" si="57"/>
        <v>#N/A</v>
      </c>
      <c r="BF85" s="200" t="e">
        <f t="shared" si="58"/>
        <v>#N/A</v>
      </c>
      <c r="BG85" s="200" t="e">
        <f t="shared" si="59"/>
        <v>#N/A</v>
      </c>
      <c r="BH85" s="200" t="e">
        <f t="shared" si="60"/>
        <v>#N/A</v>
      </c>
      <c r="BI85" s="200" t="e">
        <f t="shared" si="61"/>
        <v>#N/A</v>
      </c>
      <c r="BJ85" s="200" t="e">
        <f t="shared" si="62"/>
        <v>#N/A</v>
      </c>
      <c r="BK85" s="200" t="e">
        <f t="shared" si="48"/>
        <v>#N/A</v>
      </c>
      <c r="BL85" s="200" t="e">
        <f t="shared" si="49"/>
        <v>#N/A</v>
      </c>
      <c r="BM85" s="200" t="e">
        <f t="shared" si="50"/>
        <v>#N/A</v>
      </c>
      <c r="BN85" s="175" t="e">
        <f t="shared" si="63"/>
        <v>#N/A</v>
      </c>
      <c r="BO85" s="196" t="e">
        <f t="shared" si="64"/>
        <v>#N/A</v>
      </c>
      <c r="BP85" s="196" t="e">
        <f t="shared" si="65"/>
        <v>#N/A</v>
      </c>
      <c r="BQ85" s="196" t="e">
        <f t="shared" si="66"/>
        <v>#N/A</v>
      </c>
      <c r="BR85" s="196" t="e">
        <f t="shared" si="67"/>
        <v>#N/A</v>
      </c>
      <c r="BS85" s="196" t="e">
        <f t="shared" si="68"/>
        <v>#N/A</v>
      </c>
      <c r="BT85" s="196" t="e">
        <f t="shared" si="69"/>
        <v>#N/A</v>
      </c>
      <c r="BU85" s="196" t="e">
        <f t="shared" si="70"/>
        <v>#N/A</v>
      </c>
      <c r="BV85" s="196" t="e">
        <f t="shared" si="71"/>
        <v>#N/A</v>
      </c>
      <c r="BW85" s="196" t="e">
        <f t="shared" si="51"/>
        <v>#N/A</v>
      </c>
      <c r="BX85" s="196" t="e">
        <f t="shared" si="52"/>
        <v>#N/A</v>
      </c>
      <c r="BY85" s="196" t="e">
        <f t="shared" si="53"/>
        <v>#N/A</v>
      </c>
      <c r="BZ85" s="196"/>
      <c r="CA85" s="232" t="s">
        <v>421</v>
      </c>
      <c r="CB85" s="229"/>
      <c r="CC85" s="229"/>
      <c r="CD85" s="229"/>
      <c r="CE85" s="238"/>
      <c r="CF85" s="238"/>
      <c r="CG85" s="238"/>
      <c r="CH85" s="229"/>
      <c r="CU85" s="175" t="str">
        <f t="shared" si="36"/>
        <v>N/A</v>
      </c>
      <c r="CV85" s="175" t="str">
        <f t="shared" si="37"/>
        <v>N/A</v>
      </c>
      <c r="CW85" s="175" t="str">
        <f t="shared" si="38"/>
        <v>N/A</v>
      </c>
      <c r="CX85" s="175" t="str">
        <f t="shared" si="39"/>
        <v>N/A</v>
      </c>
      <c r="CY85" s="175" t="str">
        <f t="shared" si="40"/>
        <v>N/A</v>
      </c>
      <c r="CZ85" s="175" t="str">
        <f t="shared" si="41"/>
        <v>N/A</v>
      </c>
      <c r="DA85" s="175" t="str">
        <f t="shared" si="42"/>
        <v>N/A</v>
      </c>
      <c r="DB85" s="175" t="str">
        <f t="shared" si="43"/>
        <v>N/A</v>
      </c>
      <c r="DC85" s="175" t="str">
        <f t="shared" si="44"/>
        <v>N/A</v>
      </c>
      <c r="DD85" s="175" t="str">
        <f t="shared" si="45"/>
        <v>N/A</v>
      </c>
      <c r="DE85" s="175" t="str">
        <f t="shared" si="46"/>
        <v>N/A</v>
      </c>
      <c r="DF85" s="175" t="str">
        <f t="shared" si="47"/>
        <v>N/A</v>
      </c>
    </row>
    <row r="86" spans="1:110" s="175" customFormat="1" ht="15">
      <c r="A86" s="263"/>
      <c r="F86" s="263"/>
      <c r="I86" s="248"/>
      <c r="J86" s="248"/>
      <c r="K86" s="242"/>
      <c r="O86" s="173"/>
      <c r="T86"/>
      <c r="U86"/>
      <c r="V86"/>
      <c r="W86"/>
      <c r="X86"/>
      <c r="Y86"/>
      <c r="Z86"/>
      <c r="AA86"/>
      <c r="AB86"/>
      <c r="AC86"/>
      <c r="AD86"/>
      <c r="AE86"/>
      <c r="AF86"/>
      <c r="AG86"/>
      <c r="AH86"/>
      <c r="AI86"/>
      <c r="AJ86"/>
      <c r="AK86"/>
      <c r="AL86"/>
      <c r="AM86"/>
      <c r="AN86"/>
      <c r="AO86"/>
      <c r="AP86"/>
      <c r="AQ86"/>
      <c r="AR86"/>
      <c r="AS86"/>
      <c r="AT86"/>
      <c r="AU86"/>
      <c r="AV86"/>
      <c r="AW86"/>
      <c r="AX86" s="196"/>
      <c r="AY86" s="196"/>
      <c r="AZ86" s="196"/>
      <c r="BA86" s="199" t="s">
        <v>168</v>
      </c>
      <c r="BB86" s="200" t="e">
        <f t="shared" si="54"/>
        <v>#N/A</v>
      </c>
      <c r="BC86" s="200" t="e">
        <f t="shared" si="55"/>
        <v>#N/A</v>
      </c>
      <c r="BD86" s="200" t="e">
        <f t="shared" si="56"/>
        <v>#N/A</v>
      </c>
      <c r="BE86" s="200" t="e">
        <f t="shared" si="57"/>
        <v>#N/A</v>
      </c>
      <c r="BF86" s="200" t="e">
        <f t="shared" si="58"/>
        <v>#N/A</v>
      </c>
      <c r="BG86" s="200" t="e">
        <f t="shared" si="59"/>
        <v>#N/A</v>
      </c>
      <c r="BH86" s="200" t="e">
        <f t="shared" si="60"/>
        <v>#N/A</v>
      </c>
      <c r="BI86" s="200" t="e">
        <f t="shared" si="61"/>
        <v>#N/A</v>
      </c>
      <c r="BJ86" s="200" t="e">
        <f t="shared" si="62"/>
        <v>#N/A</v>
      </c>
      <c r="BK86" s="200" t="e">
        <f t="shared" si="48"/>
        <v>#N/A</v>
      </c>
      <c r="BL86" s="200" t="e">
        <f t="shared" si="49"/>
        <v>#N/A</v>
      </c>
      <c r="BM86" s="200" t="e">
        <f t="shared" si="50"/>
        <v>#N/A</v>
      </c>
      <c r="BN86" s="175" t="e">
        <f t="shared" si="63"/>
        <v>#N/A</v>
      </c>
      <c r="BO86" s="196" t="e">
        <f t="shared" si="64"/>
        <v>#N/A</v>
      </c>
      <c r="BP86" s="196" t="e">
        <f t="shared" si="65"/>
        <v>#N/A</v>
      </c>
      <c r="BQ86" s="196" t="e">
        <f t="shared" si="66"/>
        <v>#N/A</v>
      </c>
      <c r="BR86" s="196" t="e">
        <f t="shared" si="67"/>
        <v>#N/A</v>
      </c>
      <c r="BS86" s="196" t="e">
        <f t="shared" si="68"/>
        <v>#N/A</v>
      </c>
      <c r="BT86" s="196" t="e">
        <f t="shared" si="69"/>
        <v>#N/A</v>
      </c>
      <c r="BU86" s="196" t="e">
        <f t="shared" si="70"/>
        <v>#N/A</v>
      </c>
      <c r="BV86" s="196" t="e">
        <f t="shared" si="71"/>
        <v>#N/A</v>
      </c>
      <c r="BW86" s="196" t="e">
        <f t="shared" si="51"/>
        <v>#N/A</v>
      </c>
      <c r="BX86" s="196" t="e">
        <f t="shared" si="52"/>
        <v>#N/A</v>
      </c>
      <c r="BY86" s="196" t="e">
        <f t="shared" si="53"/>
        <v>#N/A</v>
      </c>
      <c r="BZ86" s="196"/>
      <c r="CA86" s="232" t="s">
        <v>422</v>
      </c>
      <c r="CB86" s="229"/>
      <c r="CC86" s="229"/>
      <c r="CD86" s="229"/>
      <c r="CE86" s="238"/>
      <c r="CF86" s="238"/>
      <c r="CG86" s="238"/>
      <c r="CH86" s="229"/>
      <c r="CU86" s="175" t="str">
        <f t="shared" si="36"/>
        <v>N/A</v>
      </c>
      <c r="CV86" s="175" t="str">
        <f t="shared" si="37"/>
        <v>N/A</v>
      </c>
      <c r="CW86" s="175" t="str">
        <f t="shared" si="38"/>
        <v>N/A</v>
      </c>
      <c r="CX86" s="175" t="str">
        <f t="shared" si="39"/>
        <v>N/A</v>
      </c>
      <c r="CY86" s="175" t="str">
        <f t="shared" si="40"/>
        <v>N/A</v>
      </c>
      <c r="CZ86" s="175" t="str">
        <f t="shared" si="41"/>
        <v>N/A</v>
      </c>
      <c r="DA86" s="175" t="str">
        <f t="shared" si="42"/>
        <v>N/A</v>
      </c>
      <c r="DB86" s="175" t="str">
        <f t="shared" si="43"/>
        <v>N/A</v>
      </c>
      <c r="DC86" s="175" t="str">
        <f t="shared" si="44"/>
        <v>N/A</v>
      </c>
      <c r="DD86" s="175" t="str">
        <f t="shared" si="45"/>
        <v>N/A</v>
      </c>
      <c r="DE86" s="175" t="str">
        <f t="shared" si="46"/>
        <v>N/A</v>
      </c>
      <c r="DF86" s="175" t="str">
        <f t="shared" si="47"/>
        <v>N/A</v>
      </c>
    </row>
    <row r="87" spans="1:110" s="175" customFormat="1" ht="15">
      <c r="A87" s="263"/>
      <c r="F87" s="263"/>
      <c r="I87" s="248"/>
      <c r="J87" s="248"/>
      <c r="K87" s="242"/>
      <c r="O87" s="173"/>
      <c r="T87"/>
      <c r="U87"/>
      <c r="V87"/>
      <c r="W87"/>
      <c r="X87"/>
      <c r="Y87"/>
      <c r="Z87"/>
      <c r="AA87"/>
      <c r="AB87"/>
      <c r="AC87"/>
      <c r="AD87"/>
      <c r="AE87"/>
      <c r="AF87"/>
      <c r="AG87"/>
      <c r="AH87"/>
      <c r="AI87"/>
      <c r="AJ87"/>
      <c r="AK87"/>
      <c r="AL87"/>
      <c r="AM87"/>
      <c r="AN87"/>
      <c r="AO87"/>
      <c r="AP87"/>
      <c r="AQ87"/>
      <c r="AR87"/>
      <c r="AS87"/>
      <c r="AT87"/>
      <c r="AU87"/>
      <c r="AV87"/>
      <c r="AW87"/>
      <c r="AX87" s="196"/>
      <c r="AY87" s="196"/>
      <c r="AZ87" s="196"/>
      <c r="BA87" s="199" t="s">
        <v>152</v>
      </c>
      <c r="BB87" s="200" t="e">
        <f t="shared" si="54"/>
        <v>#N/A</v>
      </c>
      <c r="BC87" s="200" t="e">
        <f t="shared" si="55"/>
        <v>#N/A</v>
      </c>
      <c r="BD87" s="200" t="e">
        <f t="shared" si="56"/>
        <v>#N/A</v>
      </c>
      <c r="BE87" s="200" t="e">
        <f t="shared" si="57"/>
        <v>#N/A</v>
      </c>
      <c r="BF87" s="200" t="e">
        <f t="shared" si="58"/>
        <v>#N/A</v>
      </c>
      <c r="BG87" s="200" t="e">
        <f t="shared" si="59"/>
        <v>#N/A</v>
      </c>
      <c r="BH87" s="200" t="e">
        <f t="shared" si="60"/>
        <v>#N/A</v>
      </c>
      <c r="BI87" s="200" t="e">
        <f t="shared" si="61"/>
        <v>#N/A</v>
      </c>
      <c r="BJ87" s="200" t="e">
        <f t="shared" si="62"/>
        <v>#N/A</v>
      </c>
      <c r="BK87" s="200" t="e">
        <f t="shared" si="48"/>
        <v>#N/A</v>
      </c>
      <c r="BL87" s="200" t="e">
        <f t="shared" si="49"/>
        <v>#N/A</v>
      </c>
      <c r="BM87" s="200" t="e">
        <f t="shared" si="50"/>
        <v>#N/A</v>
      </c>
      <c r="BN87" s="175" t="e">
        <f t="shared" si="63"/>
        <v>#N/A</v>
      </c>
      <c r="BO87" s="196" t="e">
        <f t="shared" si="64"/>
        <v>#N/A</v>
      </c>
      <c r="BP87" s="196" t="e">
        <f t="shared" si="65"/>
        <v>#N/A</v>
      </c>
      <c r="BQ87" s="196" t="e">
        <f t="shared" si="66"/>
        <v>#N/A</v>
      </c>
      <c r="BR87" s="196" t="e">
        <f t="shared" si="67"/>
        <v>#N/A</v>
      </c>
      <c r="BS87" s="196" t="e">
        <f t="shared" si="68"/>
        <v>#N/A</v>
      </c>
      <c r="BT87" s="196" t="e">
        <f t="shared" si="69"/>
        <v>#N/A</v>
      </c>
      <c r="BU87" s="196" t="e">
        <f t="shared" si="70"/>
        <v>#N/A</v>
      </c>
      <c r="BV87" s="196" t="e">
        <f t="shared" si="71"/>
        <v>#N/A</v>
      </c>
      <c r="BW87" s="196" t="e">
        <f t="shared" si="51"/>
        <v>#N/A</v>
      </c>
      <c r="BX87" s="196" t="e">
        <f t="shared" si="52"/>
        <v>#N/A</v>
      </c>
      <c r="BY87" s="196" t="e">
        <f t="shared" si="53"/>
        <v>#N/A</v>
      </c>
      <c r="BZ87" s="196"/>
      <c r="CA87" s="232" t="s">
        <v>424</v>
      </c>
      <c r="CB87" s="229"/>
      <c r="CC87" s="229"/>
      <c r="CD87" s="229"/>
      <c r="CE87" s="238"/>
      <c r="CF87" s="238"/>
      <c r="CG87" s="238"/>
      <c r="CH87" s="229"/>
      <c r="CU87" s="175" t="str">
        <f t="shared" si="36"/>
        <v>N/A</v>
      </c>
      <c r="CV87" s="175" t="str">
        <f t="shared" si="37"/>
        <v>N/A</v>
      </c>
      <c r="CW87" s="175" t="str">
        <f t="shared" si="38"/>
        <v>N/A</v>
      </c>
      <c r="CX87" s="175" t="str">
        <f t="shared" si="39"/>
        <v>N/A</v>
      </c>
      <c r="CY87" s="175" t="str">
        <f t="shared" si="40"/>
        <v>N/A</v>
      </c>
      <c r="CZ87" s="175" t="str">
        <f t="shared" si="41"/>
        <v>N/A</v>
      </c>
      <c r="DA87" s="175" t="str">
        <f t="shared" si="42"/>
        <v>N/A</v>
      </c>
      <c r="DB87" s="175" t="str">
        <f t="shared" si="43"/>
        <v>N/A</v>
      </c>
      <c r="DC87" s="175" t="str">
        <f t="shared" si="44"/>
        <v>N/A</v>
      </c>
      <c r="DD87" s="175" t="str">
        <f t="shared" si="45"/>
        <v>N/A</v>
      </c>
      <c r="DE87" s="175" t="str">
        <f t="shared" si="46"/>
        <v>N/A</v>
      </c>
      <c r="DF87" s="175" t="str">
        <f t="shared" si="47"/>
        <v>N/A</v>
      </c>
    </row>
    <row r="88" spans="1:110" s="175" customFormat="1" ht="15">
      <c r="A88" s="263"/>
      <c r="F88" s="263"/>
      <c r="I88" s="248"/>
      <c r="J88" s="248"/>
      <c r="K88" s="242"/>
      <c r="O88" s="173"/>
      <c r="T88"/>
      <c r="U88"/>
      <c r="V88"/>
      <c r="W88"/>
      <c r="X88"/>
      <c r="Y88"/>
      <c r="Z88"/>
      <c r="AA88"/>
      <c r="AB88"/>
      <c r="AC88"/>
      <c r="AD88"/>
      <c r="AE88"/>
      <c r="AF88"/>
      <c r="AG88"/>
      <c r="AH88"/>
      <c r="AI88"/>
      <c r="AJ88"/>
      <c r="AK88"/>
      <c r="AL88"/>
      <c r="AM88"/>
      <c r="AN88"/>
      <c r="AO88"/>
      <c r="AP88"/>
      <c r="AQ88"/>
      <c r="AR88"/>
      <c r="AS88"/>
      <c r="AT88"/>
      <c r="AU88"/>
      <c r="AV88"/>
      <c r="AW88"/>
      <c r="AX88" s="196"/>
      <c r="AY88" s="196"/>
      <c r="AZ88" s="196"/>
      <c r="BA88" s="199" t="s">
        <v>158</v>
      </c>
      <c r="BB88" s="200" t="e">
        <f t="shared" si="54"/>
        <v>#N/A</v>
      </c>
      <c r="BC88" s="200" t="e">
        <f t="shared" si="55"/>
        <v>#N/A</v>
      </c>
      <c r="BD88" s="200" t="e">
        <f t="shared" si="56"/>
        <v>#N/A</v>
      </c>
      <c r="BE88" s="200" t="e">
        <f t="shared" si="57"/>
        <v>#N/A</v>
      </c>
      <c r="BF88" s="200" t="e">
        <f t="shared" si="58"/>
        <v>#N/A</v>
      </c>
      <c r="BG88" s="200" t="e">
        <f t="shared" si="59"/>
        <v>#N/A</v>
      </c>
      <c r="BH88" s="200" t="e">
        <f t="shared" si="60"/>
        <v>#N/A</v>
      </c>
      <c r="BI88" s="200" t="e">
        <f t="shared" si="61"/>
        <v>#N/A</v>
      </c>
      <c r="BJ88" s="200" t="e">
        <f t="shared" si="62"/>
        <v>#N/A</v>
      </c>
      <c r="BK88" s="200" t="e">
        <f t="shared" si="48"/>
        <v>#N/A</v>
      </c>
      <c r="BL88" s="200" t="e">
        <f t="shared" si="49"/>
        <v>#N/A</v>
      </c>
      <c r="BM88" s="200" t="e">
        <f t="shared" si="50"/>
        <v>#N/A</v>
      </c>
      <c r="BN88" s="175" t="e">
        <f t="shared" si="63"/>
        <v>#N/A</v>
      </c>
      <c r="BO88" s="196" t="e">
        <f t="shared" si="64"/>
        <v>#N/A</v>
      </c>
      <c r="BP88" s="196" t="e">
        <f t="shared" si="65"/>
        <v>#N/A</v>
      </c>
      <c r="BQ88" s="196" t="e">
        <f t="shared" si="66"/>
        <v>#N/A</v>
      </c>
      <c r="BR88" s="196" t="e">
        <f t="shared" si="67"/>
        <v>#N/A</v>
      </c>
      <c r="BS88" s="196" t="e">
        <f t="shared" si="68"/>
        <v>#N/A</v>
      </c>
      <c r="BT88" s="196" t="e">
        <f t="shared" si="69"/>
        <v>#N/A</v>
      </c>
      <c r="BU88" s="196" t="e">
        <f t="shared" si="70"/>
        <v>#N/A</v>
      </c>
      <c r="BV88" s="196" t="e">
        <f t="shared" si="71"/>
        <v>#N/A</v>
      </c>
      <c r="BW88" s="196" t="e">
        <f t="shared" si="51"/>
        <v>#N/A</v>
      </c>
      <c r="BX88" s="196" t="e">
        <f t="shared" si="52"/>
        <v>#N/A</v>
      </c>
      <c r="BY88" s="196" t="e">
        <f t="shared" si="53"/>
        <v>#N/A</v>
      </c>
      <c r="BZ88" s="196"/>
      <c r="CA88" s="232" t="s">
        <v>197</v>
      </c>
      <c r="CB88" s="229"/>
      <c r="CC88" s="229"/>
      <c r="CD88" s="229"/>
      <c r="CE88" s="238"/>
      <c r="CF88" s="238"/>
      <c r="CG88" s="238"/>
      <c r="CH88" s="229"/>
      <c r="CU88" s="175" t="str">
        <f t="shared" si="36"/>
        <v>N/A</v>
      </c>
      <c r="CV88" s="175" t="str">
        <f t="shared" si="37"/>
        <v>N/A</v>
      </c>
      <c r="CW88" s="175" t="str">
        <f t="shared" si="38"/>
        <v>N/A</v>
      </c>
      <c r="CX88" s="175" t="str">
        <f t="shared" si="39"/>
        <v>N/A</v>
      </c>
      <c r="CY88" s="175" t="str">
        <f t="shared" si="40"/>
        <v>N/A</v>
      </c>
      <c r="CZ88" s="175" t="str">
        <f t="shared" si="41"/>
        <v>N/A</v>
      </c>
      <c r="DA88" s="175" t="str">
        <f t="shared" si="42"/>
        <v>N/A</v>
      </c>
      <c r="DB88" s="175" t="str">
        <f t="shared" si="43"/>
        <v>N/A</v>
      </c>
      <c r="DC88" s="175" t="str">
        <f t="shared" si="44"/>
        <v>N/A</v>
      </c>
      <c r="DD88" s="175" t="str">
        <f t="shared" si="45"/>
        <v>N/A</v>
      </c>
      <c r="DE88" s="175" t="str">
        <f t="shared" si="46"/>
        <v>N/A</v>
      </c>
      <c r="DF88" s="175" t="str">
        <f t="shared" si="47"/>
        <v>N/A</v>
      </c>
    </row>
    <row r="89" spans="1:110" s="175" customFormat="1" ht="15">
      <c r="A89" s="263"/>
      <c r="F89" s="263"/>
      <c r="I89" s="248"/>
      <c r="J89" s="248"/>
      <c r="K89" s="242"/>
      <c r="O89" s="173"/>
      <c r="T89"/>
      <c r="U89"/>
      <c r="V89"/>
      <c r="W89"/>
      <c r="X89"/>
      <c r="Y89"/>
      <c r="Z89"/>
      <c r="AA89"/>
      <c r="AB89"/>
      <c r="AC89"/>
      <c r="AD89"/>
      <c r="AE89"/>
      <c r="AF89"/>
      <c r="AG89"/>
      <c r="AH89"/>
      <c r="AI89"/>
      <c r="AJ89"/>
      <c r="AK89"/>
      <c r="AL89"/>
      <c r="AM89"/>
      <c r="AN89"/>
      <c r="AO89"/>
      <c r="AP89"/>
      <c r="AQ89"/>
      <c r="AR89"/>
      <c r="AS89"/>
      <c r="AT89"/>
      <c r="AU89"/>
      <c r="AV89"/>
      <c r="AW89"/>
      <c r="AX89" s="196"/>
      <c r="AY89" s="196"/>
      <c r="AZ89" s="196"/>
      <c r="BA89" s="199" t="s">
        <v>295</v>
      </c>
      <c r="BB89" s="200" t="e">
        <f t="shared" si="54"/>
        <v>#N/A</v>
      </c>
      <c r="BC89" s="200" t="e">
        <f t="shared" si="55"/>
        <v>#N/A</v>
      </c>
      <c r="BD89" s="200" t="e">
        <f t="shared" si="56"/>
        <v>#N/A</v>
      </c>
      <c r="BE89" s="200" t="e">
        <f t="shared" si="57"/>
        <v>#N/A</v>
      </c>
      <c r="BF89" s="200" t="e">
        <f t="shared" si="58"/>
        <v>#N/A</v>
      </c>
      <c r="BG89" s="200" t="e">
        <f t="shared" si="59"/>
        <v>#N/A</v>
      </c>
      <c r="BH89" s="200" t="e">
        <f t="shared" si="60"/>
        <v>#N/A</v>
      </c>
      <c r="BI89" s="200" t="e">
        <f t="shared" si="61"/>
        <v>#N/A</v>
      </c>
      <c r="BJ89" s="200" t="e">
        <f t="shared" si="62"/>
        <v>#N/A</v>
      </c>
      <c r="BK89" s="200" t="e">
        <f t="shared" si="48"/>
        <v>#N/A</v>
      </c>
      <c r="BL89" s="200" t="e">
        <f t="shared" si="49"/>
        <v>#N/A</v>
      </c>
      <c r="BM89" s="200" t="e">
        <f t="shared" si="50"/>
        <v>#N/A</v>
      </c>
      <c r="BN89" s="175" t="e">
        <f t="shared" si="63"/>
        <v>#N/A</v>
      </c>
      <c r="BO89" s="196" t="e">
        <f t="shared" si="64"/>
        <v>#N/A</v>
      </c>
      <c r="BP89" s="196" t="e">
        <f t="shared" si="65"/>
        <v>#N/A</v>
      </c>
      <c r="BQ89" s="196" t="e">
        <f t="shared" si="66"/>
        <v>#N/A</v>
      </c>
      <c r="BR89" s="196" t="e">
        <f t="shared" si="67"/>
        <v>#N/A</v>
      </c>
      <c r="BS89" s="196" t="e">
        <f t="shared" si="68"/>
        <v>#N/A</v>
      </c>
      <c r="BT89" s="196" t="e">
        <f t="shared" si="69"/>
        <v>#N/A</v>
      </c>
      <c r="BU89" s="196" t="e">
        <f t="shared" si="70"/>
        <v>#N/A</v>
      </c>
      <c r="BV89" s="196" t="e">
        <f t="shared" si="71"/>
        <v>#N/A</v>
      </c>
      <c r="BW89" s="196" t="e">
        <f t="shared" si="51"/>
        <v>#N/A</v>
      </c>
      <c r="BX89" s="196" t="e">
        <f t="shared" si="52"/>
        <v>#N/A</v>
      </c>
      <c r="BY89" s="196" t="e">
        <f t="shared" si="53"/>
        <v>#N/A</v>
      </c>
      <c r="BZ89" s="196"/>
      <c r="CA89" s="232" t="s">
        <v>195</v>
      </c>
      <c r="CB89" s="229"/>
      <c r="CC89" s="229"/>
      <c r="CD89" s="229"/>
      <c r="CE89" s="238"/>
      <c r="CF89" s="238"/>
      <c r="CG89" s="238"/>
      <c r="CH89" s="229"/>
      <c r="CU89" s="175" t="str">
        <f t="shared" si="36"/>
        <v>N/A</v>
      </c>
      <c r="CV89" s="175" t="str">
        <f t="shared" si="37"/>
        <v>N/A</v>
      </c>
      <c r="CW89" s="175" t="str">
        <f t="shared" si="38"/>
        <v>N/A</v>
      </c>
      <c r="CX89" s="175" t="str">
        <f t="shared" si="39"/>
        <v>N/A</v>
      </c>
      <c r="CY89" s="175" t="str">
        <f t="shared" si="40"/>
        <v>N/A</v>
      </c>
      <c r="CZ89" s="175" t="str">
        <f t="shared" si="41"/>
        <v>N/A</v>
      </c>
      <c r="DA89" s="175" t="str">
        <f t="shared" si="42"/>
        <v>N/A</v>
      </c>
      <c r="DB89" s="175" t="str">
        <f t="shared" si="43"/>
        <v>N/A</v>
      </c>
      <c r="DC89" s="175" t="str">
        <f t="shared" si="44"/>
        <v>N/A</v>
      </c>
      <c r="DD89" s="175" t="str">
        <f t="shared" si="45"/>
        <v>N/A</v>
      </c>
      <c r="DE89" s="175" t="str">
        <f t="shared" si="46"/>
        <v>N/A</v>
      </c>
      <c r="DF89" s="175" t="str">
        <f t="shared" si="47"/>
        <v>N/A</v>
      </c>
    </row>
    <row r="90" spans="1:110" s="175" customFormat="1" ht="15">
      <c r="A90" s="263"/>
      <c r="F90" s="263"/>
      <c r="I90" s="248"/>
      <c r="J90" s="248"/>
      <c r="K90" s="242"/>
      <c r="O90" s="173"/>
      <c r="T90"/>
      <c r="U90"/>
      <c r="V90"/>
      <c r="W90"/>
      <c r="X90"/>
      <c r="Y90"/>
      <c r="Z90"/>
      <c r="AA90"/>
      <c r="AB90"/>
      <c r="AC90"/>
      <c r="AD90"/>
      <c r="AE90"/>
      <c r="AF90"/>
      <c r="AG90"/>
      <c r="AH90"/>
      <c r="AI90"/>
      <c r="AJ90"/>
      <c r="AK90"/>
      <c r="AL90"/>
      <c r="AM90"/>
      <c r="AN90"/>
      <c r="AO90"/>
      <c r="AP90"/>
      <c r="AQ90"/>
      <c r="AR90"/>
      <c r="AS90"/>
      <c r="AT90"/>
      <c r="AU90"/>
      <c r="AV90"/>
      <c r="AW90"/>
      <c r="AX90" s="196"/>
      <c r="AY90" s="196"/>
      <c r="AZ90" s="196"/>
      <c r="BA90" s="199" t="s">
        <v>296</v>
      </c>
      <c r="BB90" s="200" t="e">
        <f t="shared" si="54"/>
        <v>#N/A</v>
      </c>
      <c r="BC90" s="200" t="e">
        <f t="shared" si="55"/>
        <v>#N/A</v>
      </c>
      <c r="BD90" s="200" t="e">
        <f t="shared" si="56"/>
        <v>#N/A</v>
      </c>
      <c r="BE90" s="200" t="e">
        <f t="shared" si="57"/>
        <v>#N/A</v>
      </c>
      <c r="BF90" s="200" t="e">
        <f t="shared" si="58"/>
        <v>#N/A</v>
      </c>
      <c r="BG90" s="200" t="e">
        <f t="shared" si="59"/>
        <v>#N/A</v>
      </c>
      <c r="BH90" s="200" t="e">
        <f t="shared" si="60"/>
        <v>#N/A</v>
      </c>
      <c r="BI90" s="200" t="e">
        <f t="shared" si="61"/>
        <v>#N/A</v>
      </c>
      <c r="BJ90" s="200" t="e">
        <f t="shared" si="62"/>
        <v>#N/A</v>
      </c>
      <c r="BK90" s="200" t="e">
        <f t="shared" si="48"/>
        <v>#N/A</v>
      </c>
      <c r="BL90" s="200" t="e">
        <f t="shared" si="49"/>
        <v>#N/A</v>
      </c>
      <c r="BM90" s="200" t="e">
        <f t="shared" si="50"/>
        <v>#N/A</v>
      </c>
      <c r="BN90" s="175" t="e">
        <f t="shared" si="63"/>
        <v>#N/A</v>
      </c>
      <c r="BO90" s="196" t="e">
        <f t="shared" si="64"/>
        <v>#N/A</v>
      </c>
      <c r="BP90" s="196" t="e">
        <f t="shared" si="65"/>
        <v>#N/A</v>
      </c>
      <c r="BQ90" s="196" t="e">
        <f t="shared" si="66"/>
        <v>#N/A</v>
      </c>
      <c r="BR90" s="196" t="e">
        <f t="shared" si="67"/>
        <v>#N/A</v>
      </c>
      <c r="BS90" s="196" t="e">
        <f t="shared" si="68"/>
        <v>#N/A</v>
      </c>
      <c r="BT90" s="196" t="e">
        <f t="shared" si="69"/>
        <v>#N/A</v>
      </c>
      <c r="BU90" s="196" t="e">
        <f t="shared" si="70"/>
        <v>#N/A</v>
      </c>
      <c r="BV90" s="196" t="e">
        <f t="shared" si="71"/>
        <v>#N/A</v>
      </c>
      <c r="BW90" s="196" t="e">
        <f t="shared" si="51"/>
        <v>#N/A</v>
      </c>
      <c r="BX90" s="196" t="e">
        <f t="shared" si="52"/>
        <v>#N/A</v>
      </c>
      <c r="BY90" s="196" t="e">
        <f t="shared" si="53"/>
        <v>#N/A</v>
      </c>
      <c r="BZ90" s="196"/>
      <c r="CA90" s="232" t="s">
        <v>239</v>
      </c>
      <c r="CB90" s="229"/>
      <c r="CC90" s="229"/>
      <c r="CD90" s="229"/>
      <c r="CE90" s="238"/>
      <c r="CF90" s="238"/>
      <c r="CG90" s="238"/>
      <c r="CH90" s="229"/>
      <c r="CU90" s="175" t="str">
        <f t="shared" si="36"/>
        <v>N/A</v>
      </c>
      <c r="CV90" s="175" t="str">
        <f t="shared" si="37"/>
        <v>N/A</v>
      </c>
      <c r="CW90" s="175" t="str">
        <f t="shared" si="38"/>
        <v>N/A</v>
      </c>
      <c r="CX90" s="175" t="str">
        <f t="shared" si="39"/>
        <v>N/A</v>
      </c>
      <c r="CY90" s="175" t="str">
        <f t="shared" si="40"/>
        <v>N/A</v>
      </c>
      <c r="CZ90" s="175" t="str">
        <f t="shared" si="41"/>
        <v>N/A</v>
      </c>
      <c r="DA90" s="175" t="str">
        <f t="shared" si="42"/>
        <v>N/A</v>
      </c>
      <c r="DB90" s="175" t="str">
        <f t="shared" si="43"/>
        <v>N/A</v>
      </c>
      <c r="DC90" s="175" t="str">
        <f t="shared" si="44"/>
        <v>N/A</v>
      </c>
      <c r="DD90" s="175" t="str">
        <f t="shared" si="45"/>
        <v>N/A</v>
      </c>
      <c r="DE90" s="175" t="str">
        <f t="shared" si="46"/>
        <v>N/A</v>
      </c>
      <c r="DF90" s="175" t="str">
        <f t="shared" si="47"/>
        <v>N/A</v>
      </c>
    </row>
    <row r="91" spans="1:110" s="175" customFormat="1" ht="15">
      <c r="A91" s="263"/>
      <c r="F91" s="263"/>
      <c r="I91" s="248"/>
      <c r="J91" s="248"/>
      <c r="K91" s="242"/>
      <c r="O91" s="173"/>
      <c r="T91"/>
      <c r="U91"/>
      <c r="V91"/>
      <c r="W91"/>
      <c r="X91"/>
      <c r="Y91"/>
      <c r="Z91"/>
      <c r="AA91"/>
      <c r="AB91"/>
      <c r="AC91"/>
      <c r="AD91"/>
      <c r="AE91"/>
      <c r="AF91"/>
      <c r="AG91"/>
      <c r="AH91"/>
      <c r="AI91"/>
      <c r="AJ91"/>
      <c r="AK91"/>
      <c r="AL91"/>
      <c r="AM91"/>
      <c r="AN91"/>
      <c r="AO91"/>
      <c r="AP91"/>
      <c r="AQ91"/>
      <c r="AR91"/>
      <c r="AS91"/>
      <c r="AT91"/>
      <c r="AU91"/>
      <c r="AV91"/>
      <c r="AW91"/>
      <c r="AX91" s="196"/>
      <c r="AY91" s="196"/>
      <c r="AZ91" s="196"/>
      <c r="BA91" s="199" t="s">
        <v>277</v>
      </c>
      <c r="BB91" s="200" t="e">
        <f t="shared" si="54"/>
        <v>#N/A</v>
      </c>
      <c r="BC91" s="200" t="e">
        <f t="shared" si="55"/>
        <v>#N/A</v>
      </c>
      <c r="BD91" s="200" t="e">
        <f t="shared" si="56"/>
        <v>#N/A</v>
      </c>
      <c r="BE91" s="200" t="e">
        <f t="shared" si="57"/>
        <v>#N/A</v>
      </c>
      <c r="BF91" s="200" t="e">
        <f t="shared" si="58"/>
        <v>#N/A</v>
      </c>
      <c r="BG91" s="200" t="e">
        <f t="shared" si="59"/>
        <v>#N/A</v>
      </c>
      <c r="BH91" s="200" t="e">
        <f t="shared" si="60"/>
        <v>#N/A</v>
      </c>
      <c r="BI91" s="200" t="e">
        <f t="shared" si="61"/>
        <v>#N/A</v>
      </c>
      <c r="BJ91" s="200" t="e">
        <f t="shared" si="62"/>
        <v>#N/A</v>
      </c>
      <c r="BK91" s="200" t="e">
        <f t="shared" si="48"/>
        <v>#N/A</v>
      </c>
      <c r="BL91" s="200" t="e">
        <f t="shared" si="49"/>
        <v>#N/A</v>
      </c>
      <c r="BM91" s="200" t="e">
        <f t="shared" si="50"/>
        <v>#N/A</v>
      </c>
      <c r="BN91" s="175" t="e">
        <f t="shared" si="63"/>
        <v>#N/A</v>
      </c>
      <c r="BO91" s="196" t="e">
        <f t="shared" si="64"/>
        <v>#N/A</v>
      </c>
      <c r="BP91" s="196" t="e">
        <f t="shared" si="65"/>
        <v>#N/A</v>
      </c>
      <c r="BQ91" s="196" t="e">
        <f t="shared" si="66"/>
        <v>#N/A</v>
      </c>
      <c r="BR91" s="196" t="e">
        <f t="shared" si="67"/>
        <v>#N/A</v>
      </c>
      <c r="BS91" s="196" t="e">
        <f t="shared" si="68"/>
        <v>#N/A</v>
      </c>
      <c r="BT91" s="196" t="e">
        <f t="shared" si="69"/>
        <v>#N/A</v>
      </c>
      <c r="BU91" s="196" t="e">
        <f t="shared" si="70"/>
        <v>#N/A</v>
      </c>
      <c r="BV91" s="196" t="e">
        <f t="shared" si="71"/>
        <v>#N/A</v>
      </c>
      <c r="BW91" s="196" t="e">
        <f t="shared" si="51"/>
        <v>#N/A</v>
      </c>
      <c r="BX91" s="196" t="e">
        <f t="shared" si="52"/>
        <v>#N/A</v>
      </c>
      <c r="BY91" s="196" t="e">
        <f t="shared" si="53"/>
        <v>#N/A</v>
      </c>
      <c r="BZ91" s="196"/>
      <c r="CA91" s="232" t="s">
        <v>199</v>
      </c>
      <c r="CB91" s="229"/>
      <c r="CC91" s="229"/>
      <c r="CD91" s="229"/>
      <c r="CE91" s="238"/>
      <c r="CF91" s="238"/>
      <c r="CG91" s="238"/>
      <c r="CH91" s="229"/>
      <c r="CU91" s="175" t="str">
        <f t="shared" si="36"/>
        <v>N/A</v>
      </c>
      <c r="CV91" s="175" t="str">
        <f t="shared" si="37"/>
        <v>N/A</v>
      </c>
      <c r="CW91" s="175" t="str">
        <f t="shared" si="38"/>
        <v>N/A</v>
      </c>
      <c r="CX91" s="175" t="str">
        <f t="shared" si="39"/>
        <v>N/A</v>
      </c>
      <c r="CY91" s="175" t="str">
        <f t="shared" si="40"/>
        <v>N/A</v>
      </c>
      <c r="CZ91" s="175" t="str">
        <f t="shared" si="41"/>
        <v>N/A</v>
      </c>
      <c r="DA91" s="175" t="str">
        <f t="shared" si="42"/>
        <v>N/A</v>
      </c>
      <c r="DB91" s="175" t="str">
        <f t="shared" si="43"/>
        <v>N/A</v>
      </c>
      <c r="DC91" s="175" t="str">
        <f t="shared" si="44"/>
        <v>N/A</v>
      </c>
      <c r="DD91" s="175" t="str">
        <f t="shared" si="45"/>
        <v>N/A</v>
      </c>
      <c r="DE91" s="175" t="str">
        <f t="shared" si="46"/>
        <v>N/A</v>
      </c>
      <c r="DF91" s="175" t="str">
        <f t="shared" si="47"/>
        <v>N/A</v>
      </c>
    </row>
    <row r="92" spans="1:110" s="175" customFormat="1" ht="15">
      <c r="A92" s="263"/>
      <c r="F92" s="263"/>
      <c r="I92" s="248"/>
      <c r="J92" s="248"/>
      <c r="K92" s="242"/>
      <c r="O92" s="173"/>
      <c r="T92"/>
      <c r="U92"/>
      <c r="V92"/>
      <c r="W92"/>
      <c r="X92"/>
      <c r="Y92"/>
      <c r="Z92"/>
      <c r="AA92"/>
      <c r="AB92"/>
      <c r="AC92"/>
      <c r="AD92"/>
      <c r="AE92"/>
      <c r="AF92"/>
      <c r="AG92"/>
      <c r="AH92"/>
      <c r="AI92"/>
      <c r="AJ92"/>
      <c r="AK92"/>
      <c r="AL92"/>
      <c r="AM92"/>
      <c r="AN92"/>
      <c r="AO92"/>
      <c r="AP92"/>
      <c r="AQ92"/>
      <c r="AR92"/>
      <c r="AS92"/>
      <c r="AT92"/>
      <c r="AU92"/>
      <c r="AV92"/>
      <c r="AW92"/>
      <c r="AX92" s="196"/>
      <c r="AY92" s="196"/>
      <c r="AZ92" s="196"/>
      <c r="BA92" s="199" t="s">
        <v>278</v>
      </c>
      <c r="BB92" s="200" t="e">
        <f t="shared" si="54"/>
        <v>#N/A</v>
      </c>
      <c r="BC92" s="200" t="e">
        <f t="shared" si="55"/>
        <v>#N/A</v>
      </c>
      <c r="BD92" s="200" t="e">
        <f t="shared" si="56"/>
        <v>#N/A</v>
      </c>
      <c r="BE92" s="200" t="e">
        <f t="shared" si="57"/>
        <v>#N/A</v>
      </c>
      <c r="BF92" s="200" t="e">
        <f t="shared" si="58"/>
        <v>#N/A</v>
      </c>
      <c r="BG92" s="200" t="e">
        <f t="shared" si="59"/>
        <v>#N/A</v>
      </c>
      <c r="BH92" s="200" t="e">
        <f t="shared" si="60"/>
        <v>#N/A</v>
      </c>
      <c r="BI92" s="200" t="e">
        <f t="shared" si="61"/>
        <v>#N/A</v>
      </c>
      <c r="BJ92" s="200" t="e">
        <f t="shared" si="62"/>
        <v>#N/A</v>
      </c>
      <c r="BK92" s="200" t="e">
        <f t="shared" si="48"/>
        <v>#N/A</v>
      </c>
      <c r="BL92" s="200" t="e">
        <f t="shared" si="49"/>
        <v>#N/A</v>
      </c>
      <c r="BM92" s="200" t="e">
        <f t="shared" si="50"/>
        <v>#N/A</v>
      </c>
      <c r="BN92" s="175" t="e">
        <f t="shared" si="63"/>
        <v>#N/A</v>
      </c>
      <c r="BO92" s="196" t="e">
        <f t="shared" si="64"/>
        <v>#N/A</v>
      </c>
      <c r="BP92" s="196" t="e">
        <f t="shared" si="65"/>
        <v>#N/A</v>
      </c>
      <c r="BQ92" s="196" t="e">
        <f t="shared" si="66"/>
        <v>#N/A</v>
      </c>
      <c r="BR92" s="196" t="e">
        <f t="shared" si="67"/>
        <v>#N/A</v>
      </c>
      <c r="BS92" s="196" t="e">
        <f t="shared" si="68"/>
        <v>#N/A</v>
      </c>
      <c r="BT92" s="196" t="e">
        <f t="shared" si="69"/>
        <v>#N/A</v>
      </c>
      <c r="BU92" s="196" t="e">
        <f t="shared" si="70"/>
        <v>#N/A</v>
      </c>
      <c r="BV92" s="196" t="e">
        <f t="shared" si="71"/>
        <v>#N/A</v>
      </c>
      <c r="BW92" s="196" t="e">
        <f t="shared" si="51"/>
        <v>#N/A</v>
      </c>
      <c r="BX92" s="196" t="e">
        <f t="shared" si="52"/>
        <v>#N/A</v>
      </c>
      <c r="BY92" s="196" t="e">
        <f t="shared" si="53"/>
        <v>#N/A</v>
      </c>
      <c r="BZ92" s="196"/>
      <c r="CA92" s="232" t="s">
        <v>244</v>
      </c>
      <c r="CB92" s="229"/>
      <c r="CC92" s="229"/>
      <c r="CD92" s="229"/>
      <c r="CE92" s="238"/>
      <c r="CF92" s="238"/>
      <c r="CG92" s="238"/>
      <c r="CH92" s="229"/>
      <c r="CU92" s="175" t="str">
        <f t="shared" si="36"/>
        <v>N/A</v>
      </c>
      <c r="CV92" s="175" t="str">
        <f t="shared" si="37"/>
        <v>N/A</v>
      </c>
      <c r="CW92" s="175" t="str">
        <f t="shared" si="38"/>
        <v>N/A</v>
      </c>
      <c r="CX92" s="175" t="str">
        <f t="shared" si="39"/>
        <v>N/A</v>
      </c>
      <c r="CY92" s="175" t="str">
        <f t="shared" si="40"/>
        <v>N/A</v>
      </c>
      <c r="CZ92" s="175" t="str">
        <f t="shared" si="41"/>
        <v>N/A</v>
      </c>
      <c r="DA92" s="175" t="str">
        <f t="shared" si="42"/>
        <v>N/A</v>
      </c>
      <c r="DB92" s="175" t="str">
        <f t="shared" si="43"/>
        <v>N/A</v>
      </c>
      <c r="DC92" s="175" t="str">
        <f t="shared" si="44"/>
        <v>N/A</v>
      </c>
      <c r="DD92" s="175" t="str">
        <f t="shared" si="45"/>
        <v>N/A</v>
      </c>
      <c r="DE92" s="175" t="str">
        <f t="shared" si="46"/>
        <v>N/A</v>
      </c>
      <c r="DF92" s="175" t="str">
        <f t="shared" si="47"/>
        <v>N/A</v>
      </c>
    </row>
    <row r="93" spans="1:110" s="175" customFormat="1" ht="15">
      <c r="A93" s="263"/>
      <c r="F93" s="263"/>
      <c r="I93" s="248"/>
      <c r="J93" s="248"/>
      <c r="K93" s="242"/>
      <c r="O93" s="173"/>
      <c r="T93"/>
      <c r="U93"/>
      <c r="V93"/>
      <c r="W93"/>
      <c r="X93"/>
      <c r="Y93"/>
      <c r="Z93"/>
      <c r="AA93"/>
      <c r="AB93"/>
      <c r="AC93"/>
      <c r="AD93"/>
      <c r="AE93"/>
      <c r="AF93"/>
      <c r="AG93"/>
      <c r="AH93"/>
      <c r="AI93"/>
      <c r="AJ93"/>
      <c r="AK93"/>
      <c r="AL93"/>
      <c r="AM93"/>
      <c r="AN93"/>
      <c r="AO93"/>
      <c r="AP93"/>
      <c r="AQ93"/>
      <c r="AR93"/>
      <c r="AS93"/>
      <c r="AT93"/>
      <c r="AU93"/>
      <c r="AV93"/>
      <c r="AW93"/>
      <c r="AX93" s="196"/>
      <c r="AY93" s="196"/>
      <c r="AZ93" s="196"/>
      <c r="BA93" s="199" t="s">
        <v>279</v>
      </c>
      <c r="BB93" s="200" t="e">
        <f t="shared" si="54"/>
        <v>#N/A</v>
      </c>
      <c r="BC93" s="200" t="e">
        <f t="shared" si="55"/>
        <v>#N/A</v>
      </c>
      <c r="BD93" s="200" t="e">
        <f t="shared" si="56"/>
        <v>#N/A</v>
      </c>
      <c r="BE93" s="200" t="e">
        <f t="shared" si="57"/>
        <v>#N/A</v>
      </c>
      <c r="BF93" s="200" t="e">
        <f t="shared" si="58"/>
        <v>#N/A</v>
      </c>
      <c r="BG93" s="200" t="e">
        <f t="shared" si="59"/>
        <v>#N/A</v>
      </c>
      <c r="BH93" s="200" t="e">
        <f t="shared" si="60"/>
        <v>#N/A</v>
      </c>
      <c r="BI93" s="200" t="e">
        <f t="shared" si="61"/>
        <v>#N/A</v>
      </c>
      <c r="BJ93" s="200" t="e">
        <f t="shared" si="62"/>
        <v>#N/A</v>
      </c>
      <c r="BK93" s="200" t="e">
        <f t="shared" si="48"/>
        <v>#N/A</v>
      </c>
      <c r="BL93" s="200" t="e">
        <f t="shared" si="49"/>
        <v>#N/A</v>
      </c>
      <c r="BM93" s="200" t="e">
        <f t="shared" si="50"/>
        <v>#N/A</v>
      </c>
      <c r="BN93" s="175" t="e">
        <f t="shared" si="63"/>
        <v>#N/A</v>
      </c>
      <c r="BO93" s="196" t="e">
        <f t="shared" si="64"/>
        <v>#N/A</v>
      </c>
      <c r="BP93" s="196" t="e">
        <f t="shared" si="65"/>
        <v>#N/A</v>
      </c>
      <c r="BQ93" s="196" t="e">
        <f t="shared" si="66"/>
        <v>#N/A</v>
      </c>
      <c r="BR93" s="196" t="e">
        <f t="shared" si="67"/>
        <v>#N/A</v>
      </c>
      <c r="BS93" s="196" t="e">
        <f t="shared" si="68"/>
        <v>#N/A</v>
      </c>
      <c r="BT93" s="196" t="e">
        <f t="shared" si="69"/>
        <v>#N/A</v>
      </c>
      <c r="BU93" s="196" t="e">
        <f t="shared" si="70"/>
        <v>#N/A</v>
      </c>
      <c r="BV93" s="196" t="e">
        <f t="shared" si="71"/>
        <v>#N/A</v>
      </c>
      <c r="BW93" s="196" t="e">
        <f t="shared" si="51"/>
        <v>#N/A</v>
      </c>
      <c r="BX93" s="196" t="e">
        <f t="shared" si="52"/>
        <v>#N/A</v>
      </c>
      <c r="BY93" s="196" t="e">
        <f t="shared" si="53"/>
        <v>#N/A</v>
      </c>
      <c r="BZ93" s="196"/>
      <c r="CA93" s="232" t="s">
        <v>282</v>
      </c>
      <c r="CB93" s="229"/>
      <c r="CC93" s="229"/>
      <c r="CD93" s="229"/>
      <c r="CE93" s="238"/>
      <c r="CF93" s="238"/>
      <c r="CG93" s="238"/>
      <c r="CH93" s="229"/>
      <c r="CU93" s="175" t="str">
        <f t="shared" si="36"/>
        <v>N/A</v>
      </c>
      <c r="CV93" s="175" t="str">
        <f t="shared" si="37"/>
        <v>N/A</v>
      </c>
      <c r="CW93" s="175" t="str">
        <f t="shared" si="38"/>
        <v>N/A</v>
      </c>
      <c r="CX93" s="175" t="str">
        <f t="shared" si="39"/>
        <v>N/A</v>
      </c>
      <c r="CY93" s="175" t="str">
        <f t="shared" si="40"/>
        <v>N/A</v>
      </c>
      <c r="CZ93" s="175" t="str">
        <f t="shared" si="41"/>
        <v>N/A</v>
      </c>
      <c r="DA93" s="175" t="str">
        <f t="shared" si="42"/>
        <v>N/A</v>
      </c>
      <c r="DB93" s="175" t="str">
        <f t="shared" si="43"/>
        <v>N/A</v>
      </c>
      <c r="DC93" s="175" t="str">
        <f t="shared" si="44"/>
        <v>N/A</v>
      </c>
      <c r="DD93" s="175" t="str">
        <f t="shared" si="45"/>
        <v>N/A</v>
      </c>
      <c r="DE93" s="175" t="str">
        <f t="shared" si="46"/>
        <v>N/A</v>
      </c>
      <c r="DF93" s="175" t="str">
        <f t="shared" si="47"/>
        <v>N/A</v>
      </c>
    </row>
    <row r="94" spans="1:110" s="175" customFormat="1" ht="15">
      <c r="A94" s="263"/>
      <c r="F94" s="263"/>
      <c r="I94" s="248"/>
      <c r="J94" s="248"/>
      <c r="K94" s="242"/>
      <c r="O94" s="173"/>
      <c r="T94"/>
      <c r="U94"/>
      <c r="V94"/>
      <c r="W94"/>
      <c r="X94"/>
      <c r="Y94"/>
      <c r="Z94"/>
      <c r="AA94"/>
      <c r="AB94"/>
      <c r="AC94"/>
      <c r="AD94"/>
      <c r="AE94"/>
      <c r="AF94"/>
      <c r="AG94"/>
      <c r="AH94"/>
      <c r="AI94"/>
      <c r="AJ94"/>
      <c r="AK94"/>
      <c r="AL94"/>
      <c r="AM94"/>
      <c r="AN94"/>
      <c r="AO94"/>
      <c r="AP94"/>
      <c r="AQ94"/>
      <c r="AR94"/>
      <c r="AS94"/>
      <c r="AT94"/>
      <c r="AU94"/>
      <c r="AV94"/>
      <c r="AW94"/>
      <c r="AX94" s="196"/>
      <c r="AY94" s="196"/>
      <c r="AZ94" s="196"/>
      <c r="BA94" s="199" t="s">
        <v>280</v>
      </c>
      <c r="BB94" s="200" t="e">
        <f t="shared" si="54"/>
        <v>#N/A</v>
      </c>
      <c r="BC94" s="200" t="e">
        <f t="shared" si="55"/>
        <v>#N/A</v>
      </c>
      <c r="BD94" s="200" t="e">
        <f t="shared" si="56"/>
        <v>#N/A</v>
      </c>
      <c r="BE94" s="200" t="e">
        <f t="shared" si="57"/>
        <v>#N/A</v>
      </c>
      <c r="BF94" s="200" t="e">
        <f t="shared" si="58"/>
        <v>#N/A</v>
      </c>
      <c r="BG94" s="200" t="e">
        <f t="shared" si="59"/>
        <v>#N/A</v>
      </c>
      <c r="BH94" s="200" t="e">
        <f t="shared" si="60"/>
        <v>#N/A</v>
      </c>
      <c r="BI94" s="200" t="e">
        <f t="shared" si="61"/>
        <v>#N/A</v>
      </c>
      <c r="BJ94" s="200" t="e">
        <f t="shared" si="62"/>
        <v>#N/A</v>
      </c>
      <c r="BK94" s="200" t="e">
        <f t="shared" si="48"/>
        <v>#N/A</v>
      </c>
      <c r="BL94" s="200" t="e">
        <f t="shared" si="49"/>
        <v>#N/A</v>
      </c>
      <c r="BM94" s="200" t="e">
        <f t="shared" si="50"/>
        <v>#N/A</v>
      </c>
      <c r="BN94" s="175" t="e">
        <f t="shared" si="63"/>
        <v>#N/A</v>
      </c>
      <c r="BO94" s="196" t="e">
        <f t="shared" si="64"/>
        <v>#N/A</v>
      </c>
      <c r="BP94" s="196" t="e">
        <f t="shared" si="65"/>
        <v>#N/A</v>
      </c>
      <c r="BQ94" s="196" t="e">
        <f t="shared" si="66"/>
        <v>#N/A</v>
      </c>
      <c r="BR94" s="196" t="e">
        <f t="shared" si="67"/>
        <v>#N/A</v>
      </c>
      <c r="BS94" s="196" t="e">
        <f t="shared" si="68"/>
        <v>#N/A</v>
      </c>
      <c r="BT94" s="196" t="e">
        <f t="shared" si="69"/>
        <v>#N/A</v>
      </c>
      <c r="BU94" s="196" t="e">
        <f t="shared" si="70"/>
        <v>#N/A</v>
      </c>
      <c r="BV94" s="196" t="e">
        <f t="shared" si="71"/>
        <v>#N/A</v>
      </c>
      <c r="BW94" s="196" t="e">
        <f t="shared" si="51"/>
        <v>#N/A</v>
      </c>
      <c r="BX94" s="196" t="e">
        <f t="shared" si="52"/>
        <v>#N/A</v>
      </c>
      <c r="BY94" s="196" t="e">
        <f t="shared" si="53"/>
        <v>#N/A</v>
      </c>
      <c r="BZ94" s="196"/>
      <c r="CA94" s="232" t="s">
        <v>274</v>
      </c>
      <c r="CB94" s="229"/>
      <c r="CC94" s="229"/>
      <c r="CD94" s="229"/>
      <c r="CE94" s="238"/>
      <c r="CF94" s="238"/>
      <c r="CG94" s="238"/>
      <c r="CH94" s="229"/>
      <c r="CU94" s="175" t="str">
        <f t="shared" si="36"/>
        <v>N/A</v>
      </c>
      <c r="CV94" s="175" t="str">
        <f t="shared" si="37"/>
        <v>N/A</v>
      </c>
      <c r="CW94" s="175" t="str">
        <f t="shared" si="38"/>
        <v>N/A</v>
      </c>
      <c r="CX94" s="175" t="str">
        <f t="shared" si="39"/>
        <v>N/A</v>
      </c>
      <c r="CY94" s="175" t="str">
        <f t="shared" si="40"/>
        <v>N/A</v>
      </c>
      <c r="CZ94" s="175" t="str">
        <f t="shared" si="41"/>
        <v>N/A</v>
      </c>
      <c r="DA94" s="175" t="str">
        <f t="shared" si="42"/>
        <v>N/A</v>
      </c>
      <c r="DB94" s="175" t="str">
        <f t="shared" si="43"/>
        <v>N/A</v>
      </c>
      <c r="DC94" s="175" t="str">
        <f t="shared" si="44"/>
        <v>N/A</v>
      </c>
      <c r="DD94" s="175" t="str">
        <f t="shared" si="45"/>
        <v>N/A</v>
      </c>
      <c r="DE94" s="175" t="str">
        <f t="shared" si="46"/>
        <v>N/A</v>
      </c>
      <c r="DF94" s="175" t="str">
        <f t="shared" si="47"/>
        <v>N/A</v>
      </c>
    </row>
    <row r="95" spans="1:110" s="175" customFormat="1" ht="15">
      <c r="A95" s="263"/>
      <c r="F95" s="263"/>
      <c r="I95" s="248"/>
      <c r="J95" s="248"/>
      <c r="K95" s="242"/>
      <c r="O95" s="173"/>
      <c r="T95"/>
      <c r="U95"/>
      <c r="V95"/>
      <c r="W95"/>
      <c r="X95"/>
      <c r="Y95"/>
      <c r="Z95"/>
      <c r="AA95"/>
      <c r="AB95"/>
      <c r="AC95"/>
      <c r="AD95"/>
      <c r="AE95"/>
      <c r="AF95"/>
      <c r="AG95"/>
      <c r="AH95"/>
      <c r="AI95"/>
      <c r="AJ95"/>
      <c r="AK95"/>
      <c r="AL95"/>
      <c r="AM95"/>
      <c r="AN95"/>
      <c r="AO95"/>
      <c r="AP95"/>
      <c r="AQ95"/>
      <c r="AR95"/>
      <c r="AS95"/>
      <c r="AT95"/>
      <c r="AU95"/>
      <c r="AV95"/>
      <c r="AW95"/>
      <c r="AX95" s="196"/>
      <c r="AY95" s="196"/>
      <c r="AZ95" s="196"/>
      <c r="BA95" s="199" t="s">
        <v>281</v>
      </c>
      <c r="BB95" s="200" t="e">
        <f t="shared" si="54"/>
        <v>#N/A</v>
      </c>
      <c r="BC95" s="200" t="e">
        <f t="shared" si="55"/>
        <v>#N/A</v>
      </c>
      <c r="BD95" s="200" t="e">
        <f t="shared" si="56"/>
        <v>#N/A</v>
      </c>
      <c r="BE95" s="200" t="e">
        <f t="shared" si="57"/>
        <v>#N/A</v>
      </c>
      <c r="BF95" s="200" t="e">
        <f t="shared" si="58"/>
        <v>#N/A</v>
      </c>
      <c r="BG95" s="200" t="e">
        <f t="shared" si="59"/>
        <v>#N/A</v>
      </c>
      <c r="BH95" s="200" t="e">
        <f t="shared" si="60"/>
        <v>#N/A</v>
      </c>
      <c r="BI95" s="200" t="e">
        <f t="shared" si="61"/>
        <v>#N/A</v>
      </c>
      <c r="BJ95" s="200" t="e">
        <f t="shared" si="62"/>
        <v>#N/A</v>
      </c>
      <c r="BK95" s="200" t="e">
        <f t="shared" si="48"/>
        <v>#N/A</v>
      </c>
      <c r="BL95" s="200" t="e">
        <f t="shared" si="49"/>
        <v>#N/A</v>
      </c>
      <c r="BM95" s="200" t="e">
        <f t="shared" si="50"/>
        <v>#N/A</v>
      </c>
      <c r="BN95" s="175" t="e">
        <f t="shared" si="63"/>
        <v>#N/A</v>
      </c>
      <c r="BO95" s="196" t="e">
        <f t="shared" si="64"/>
        <v>#N/A</v>
      </c>
      <c r="BP95" s="196" t="e">
        <f t="shared" si="65"/>
        <v>#N/A</v>
      </c>
      <c r="BQ95" s="196" t="e">
        <f t="shared" si="66"/>
        <v>#N/A</v>
      </c>
      <c r="BR95" s="196" t="e">
        <f t="shared" si="67"/>
        <v>#N/A</v>
      </c>
      <c r="BS95" s="196" t="e">
        <f t="shared" si="68"/>
        <v>#N/A</v>
      </c>
      <c r="BT95" s="196" t="e">
        <f t="shared" si="69"/>
        <v>#N/A</v>
      </c>
      <c r="BU95" s="196" t="e">
        <f t="shared" si="70"/>
        <v>#N/A</v>
      </c>
      <c r="BV95" s="196" t="e">
        <f t="shared" si="71"/>
        <v>#N/A</v>
      </c>
      <c r="BW95" s="196" t="e">
        <f t="shared" si="51"/>
        <v>#N/A</v>
      </c>
      <c r="BX95" s="196" t="e">
        <f t="shared" si="52"/>
        <v>#N/A</v>
      </c>
      <c r="BY95" s="196" t="e">
        <f t="shared" si="53"/>
        <v>#N/A</v>
      </c>
      <c r="BZ95" s="196"/>
      <c r="CA95" s="232" t="s">
        <v>207</v>
      </c>
      <c r="CB95" s="229"/>
      <c r="CC95" s="229"/>
      <c r="CD95" s="229"/>
      <c r="CE95" s="238"/>
      <c r="CF95" s="238"/>
      <c r="CG95" s="238"/>
      <c r="CH95" s="229"/>
      <c r="CU95" s="175" t="str">
        <f t="shared" si="36"/>
        <v>N/A</v>
      </c>
      <c r="CV95" s="175" t="str">
        <f t="shared" si="37"/>
        <v>N/A</v>
      </c>
      <c r="CW95" s="175" t="str">
        <f t="shared" si="38"/>
        <v>N/A</v>
      </c>
      <c r="CX95" s="175" t="str">
        <f t="shared" si="39"/>
        <v>N/A</v>
      </c>
      <c r="CY95" s="175" t="str">
        <f t="shared" si="40"/>
        <v>N/A</v>
      </c>
      <c r="CZ95" s="175" t="str">
        <f t="shared" si="41"/>
        <v>N/A</v>
      </c>
      <c r="DA95" s="175" t="str">
        <f t="shared" si="42"/>
        <v>N/A</v>
      </c>
      <c r="DB95" s="175" t="str">
        <f t="shared" si="43"/>
        <v>N/A</v>
      </c>
      <c r="DC95" s="175" t="str">
        <f t="shared" si="44"/>
        <v>N/A</v>
      </c>
      <c r="DD95" s="175" t="str">
        <f t="shared" si="45"/>
        <v>N/A</v>
      </c>
      <c r="DE95" s="175" t="str">
        <f t="shared" si="46"/>
        <v>N/A</v>
      </c>
      <c r="DF95" s="175" t="str">
        <f t="shared" si="47"/>
        <v>N/A</v>
      </c>
    </row>
    <row r="96" spans="1:110" s="175" customFormat="1" ht="15">
      <c r="A96" s="263"/>
      <c r="F96" s="263"/>
      <c r="I96" s="248"/>
      <c r="J96" s="248"/>
      <c r="K96" s="242"/>
      <c r="O96" s="173"/>
      <c r="T96"/>
      <c r="U96"/>
      <c r="V96"/>
      <c r="W96"/>
      <c r="X96"/>
      <c r="Y96"/>
      <c r="Z96"/>
      <c r="AA96"/>
      <c r="AB96"/>
      <c r="AC96"/>
      <c r="AD96"/>
      <c r="AE96"/>
      <c r="AF96"/>
      <c r="AG96"/>
      <c r="AH96"/>
      <c r="AI96"/>
      <c r="AJ96"/>
      <c r="AK96"/>
      <c r="AL96"/>
      <c r="AM96"/>
      <c r="AN96"/>
      <c r="AO96"/>
      <c r="AP96"/>
      <c r="AQ96"/>
      <c r="AR96"/>
      <c r="AS96"/>
      <c r="AT96"/>
      <c r="AU96"/>
      <c r="AV96"/>
      <c r="AW96"/>
      <c r="AX96" s="196"/>
      <c r="AY96" s="196"/>
      <c r="AZ96" s="196"/>
      <c r="BA96" s="199" t="s">
        <v>299</v>
      </c>
      <c r="BB96" s="200" t="e">
        <f t="shared" si="54"/>
        <v>#N/A</v>
      </c>
      <c r="BC96" s="200" t="e">
        <f t="shared" si="55"/>
        <v>#N/A</v>
      </c>
      <c r="BD96" s="200" t="e">
        <f t="shared" si="56"/>
        <v>#N/A</v>
      </c>
      <c r="BE96" s="200" t="e">
        <f t="shared" si="57"/>
        <v>#N/A</v>
      </c>
      <c r="BF96" s="200" t="e">
        <f t="shared" si="58"/>
        <v>#N/A</v>
      </c>
      <c r="BG96" s="200" t="e">
        <f t="shared" si="59"/>
        <v>#N/A</v>
      </c>
      <c r="BH96" s="200" t="e">
        <f t="shared" si="60"/>
        <v>#N/A</v>
      </c>
      <c r="BI96" s="200" t="e">
        <f t="shared" si="61"/>
        <v>#N/A</v>
      </c>
      <c r="BJ96" s="200" t="e">
        <f t="shared" si="62"/>
        <v>#N/A</v>
      </c>
      <c r="BK96" s="200" t="e">
        <f t="shared" si="48"/>
        <v>#N/A</v>
      </c>
      <c r="BL96" s="200" t="e">
        <f t="shared" si="49"/>
        <v>#N/A</v>
      </c>
      <c r="BM96" s="200" t="e">
        <f t="shared" si="50"/>
        <v>#N/A</v>
      </c>
      <c r="BN96" s="175" t="e">
        <f t="shared" si="63"/>
        <v>#N/A</v>
      </c>
      <c r="BO96" s="196" t="e">
        <f t="shared" si="64"/>
        <v>#N/A</v>
      </c>
      <c r="BP96" s="196" t="e">
        <f t="shared" si="65"/>
        <v>#N/A</v>
      </c>
      <c r="BQ96" s="196" t="e">
        <f t="shared" si="66"/>
        <v>#N/A</v>
      </c>
      <c r="BR96" s="196" t="e">
        <f t="shared" si="67"/>
        <v>#N/A</v>
      </c>
      <c r="BS96" s="196" t="e">
        <f t="shared" si="68"/>
        <v>#N/A</v>
      </c>
      <c r="BT96" s="196" t="e">
        <f t="shared" si="69"/>
        <v>#N/A</v>
      </c>
      <c r="BU96" s="196" t="e">
        <f t="shared" si="70"/>
        <v>#N/A</v>
      </c>
      <c r="BV96" s="196" t="e">
        <f t="shared" si="71"/>
        <v>#N/A</v>
      </c>
      <c r="BW96" s="196" t="e">
        <f t="shared" si="51"/>
        <v>#N/A</v>
      </c>
      <c r="BX96" s="196" t="e">
        <f t="shared" si="52"/>
        <v>#N/A</v>
      </c>
      <c r="BY96" s="196" t="e">
        <f t="shared" si="53"/>
        <v>#N/A</v>
      </c>
      <c r="BZ96" s="196"/>
      <c r="CA96" s="232" t="s">
        <v>209</v>
      </c>
      <c r="CB96" s="229"/>
      <c r="CC96" s="229"/>
      <c r="CD96" s="229"/>
      <c r="CE96" s="238"/>
      <c r="CF96" s="238"/>
      <c r="CG96" s="238"/>
      <c r="CH96" s="229"/>
      <c r="CU96" s="175" t="str">
        <f t="shared" si="36"/>
        <v>N/A</v>
      </c>
      <c r="CV96" s="175" t="str">
        <f t="shared" si="37"/>
        <v>N/A</v>
      </c>
      <c r="CW96" s="175" t="str">
        <f t="shared" si="38"/>
        <v>N/A</v>
      </c>
      <c r="CX96" s="175" t="str">
        <f t="shared" si="39"/>
        <v>N/A</v>
      </c>
      <c r="CY96" s="175" t="str">
        <f t="shared" si="40"/>
        <v>N/A</v>
      </c>
      <c r="CZ96" s="175" t="str">
        <f t="shared" si="41"/>
        <v>N/A</v>
      </c>
      <c r="DA96" s="175" t="str">
        <f t="shared" si="42"/>
        <v>N/A</v>
      </c>
      <c r="DB96" s="175" t="str">
        <f t="shared" si="43"/>
        <v>N/A</v>
      </c>
      <c r="DC96" s="175" t="str">
        <f t="shared" si="44"/>
        <v>N/A</v>
      </c>
      <c r="DD96" s="175" t="str">
        <f t="shared" si="45"/>
        <v>N/A</v>
      </c>
      <c r="DE96" s="175" t="str">
        <f t="shared" si="46"/>
        <v>N/A</v>
      </c>
      <c r="DF96" s="175" t="str">
        <f t="shared" si="47"/>
        <v>N/A</v>
      </c>
    </row>
    <row r="97" spans="1:110" s="175" customFormat="1" ht="15">
      <c r="A97" s="263"/>
      <c r="F97" s="263"/>
      <c r="I97" s="248"/>
      <c r="J97" s="248"/>
      <c r="K97" s="242"/>
      <c r="O97" s="173"/>
      <c r="T97"/>
      <c r="U97"/>
      <c r="V97"/>
      <c r="W97"/>
      <c r="X97"/>
      <c r="Y97"/>
      <c r="Z97"/>
      <c r="AA97"/>
      <c r="AB97"/>
      <c r="AC97"/>
      <c r="AD97"/>
      <c r="AE97"/>
      <c r="AF97"/>
      <c r="AG97"/>
      <c r="AH97"/>
      <c r="AI97"/>
      <c r="AJ97"/>
      <c r="AK97"/>
      <c r="AL97"/>
      <c r="AM97"/>
      <c r="AN97"/>
      <c r="AO97"/>
      <c r="AP97"/>
      <c r="AQ97"/>
      <c r="AR97"/>
      <c r="AS97"/>
      <c r="AT97"/>
      <c r="AU97"/>
      <c r="AV97"/>
      <c r="AW97"/>
      <c r="AX97" s="196"/>
      <c r="AY97" s="196"/>
      <c r="AZ97" s="196"/>
      <c r="BA97" s="199" t="s">
        <v>259</v>
      </c>
      <c r="BB97" s="200" t="e">
        <f t="shared" si="54"/>
        <v>#N/A</v>
      </c>
      <c r="BC97" s="200" t="e">
        <f t="shared" si="55"/>
        <v>#N/A</v>
      </c>
      <c r="BD97" s="200" t="e">
        <f t="shared" si="56"/>
        <v>#N/A</v>
      </c>
      <c r="BE97" s="200" t="e">
        <f t="shared" si="57"/>
        <v>#N/A</v>
      </c>
      <c r="BF97" s="200" t="e">
        <f t="shared" si="58"/>
        <v>#N/A</v>
      </c>
      <c r="BG97" s="200" t="e">
        <f t="shared" si="59"/>
        <v>#N/A</v>
      </c>
      <c r="BH97" s="200" t="e">
        <f t="shared" si="60"/>
        <v>#N/A</v>
      </c>
      <c r="BI97" s="200" t="e">
        <f t="shared" si="61"/>
        <v>#N/A</v>
      </c>
      <c r="BJ97" s="200" t="e">
        <f t="shared" si="62"/>
        <v>#N/A</v>
      </c>
      <c r="BK97" s="200" t="e">
        <f t="shared" si="48"/>
        <v>#N/A</v>
      </c>
      <c r="BL97" s="200" t="e">
        <f t="shared" si="49"/>
        <v>#N/A</v>
      </c>
      <c r="BM97" s="200" t="e">
        <f t="shared" si="50"/>
        <v>#N/A</v>
      </c>
      <c r="BN97" s="175" t="e">
        <f t="shared" si="63"/>
        <v>#N/A</v>
      </c>
      <c r="BO97" s="196" t="e">
        <f t="shared" si="64"/>
        <v>#N/A</v>
      </c>
      <c r="BP97" s="196" t="e">
        <f t="shared" si="65"/>
        <v>#N/A</v>
      </c>
      <c r="BQ97" s="196" t="e">
        <f t="shared" si="66"/>
        <v>#N/A</v>
      </c>
      <c r="BR97" s="196" t="e">
        <f t="shared" si="67"/>
        <v>#N/A</v>
      </c>
      <c r="BS97" s="196" t="e">
        <f t="shared" si="68"/>
        <v>#N/A</v>
      </c>
      <c r="BT97" s="196" t="e">
        <f t="shared" si="69"/>
        <v>#N/A</v>
      </c>
      <c r="BU97" s="196" t="e">
        <f t="shared" si="70"/>
        <v>#N/A</v>
      </c>
      <c r="BV97" s="196" t="e">
        <f t="shared" si="71"/>
        <v>#N/A</v>
      </c>
      <c r="BW97" s="196" t="e">
        <f t="shared" si="51"/>
        <v>#N/A</v>
      </c>
      <c r="BX97" s="196" t="e">
        <f t="shared" si="52"/>
        <v>#N/A</v>
      </c>
      <c r="BY97" s="196" t="e">
        <f t="shared" si="53"/>
        <v>#N/A</v>
      </c>
      <c r="BZ97" s="196"/>
      <c r="CA97" s="232" t="s">
        <v>275</v>
      </c>
      <c r="CB97" s="229"/>
      <c r="CC97" s="229"/>
      <c r="CD97" s="229"/>
      <c r="CE97" s="238"/>
      <c r="CF97" s="238"/>
      <c r="CG97" s="238"/>
      <c r="CH97" s="229"/>
      <c r="CU97" s="175" t="str">
        <f t="shared" si="36"/>
        <v>N/A</v>
      </c>
      <c r="CV97" s="175" t="str">
        <f t="shared" si="37"/>
        <v>N/A</v>
      </c>
      <c r="CW97" s="175" t="str">
        <f t="shared" si="38"/>
        <v>N/A</v>
      </c>
      <c r="CX97" s="175" t="str">
        <f t="shared" si="39"/>
        <v>N/A</v>
      </c>
      <c r="CY97" s="175" t="str">
        <f t="shared" si="40"/>
        <v>N/A</v>
      </c>
      <c r="CZ97" s="175" t="str">
        <f t="shared" si="41"/>
        <v>N/A</v>
      </c>
      <c r="DA97" s="175" t="str">
        <f t="shared" si="42"/>
        <v>N/A</v>
      </c>
      <c r="DB97" s="175" t="str">
        <f t="shared" si="43"/>
        <v>N/A</v>
      </c>
      <c r="DC97" s="175" t="str">
        <f t="shared" si="44"/>
        <v>N/A</v>
      </c>
      <c r="DD97" s="175" t="str">
        <f t="shared" si="45"/>
        <v>N/A</v>
      </c>
      <c r="DE97" s="175" t="str">
        <f t="shared" si="46"/>
        <v>N/A</v>
      </c>
      <c r="DF97" s="175" t="str">
        <f t="shared" si="47"/>
        <v>N/A</v>
      </c>
    </row>
    <row r="98" spans="1:110" s="175" customFormat="1" ht="15">
      <c r="A98" s="263"/>
      <c r="F98" s="263"/>
      <c r="I98" s="248"/>
      <c r="J98" s="248"/>
      <c r="K98" s="242"/>
      <c r="O98" s="173"/>
      <c r="T98"/>
      <c r="U98"/>
      <c r="V98"/>
      <c r="W98"/>
      <c r="X98"/>
      <c r="Y98"/>
      <c r="Z98"/>
      <c r="AA98"/>
      <c r="AB98"/>
      <c r="AC98"/>
      <c r="AD98"/>
      <c r="AE98"/>
      <c r="AF98"/>
      <c r="AG98"/>
      <c r="AH98"/>
      <c r="AI98"/>
      <c r="AJ98"/>
      <c r="AK98"/>
      <c r="AL98"/>
      <c r="AM98"/>
      <c r="AN98"/>
      <c r="AO98"/>
      <c r="AP98"/>
      <c r="AQ98"/>
      <c r="AR98"/>
      <c r="AS98"/>
      <c r="AT98"/>
      <c r="AU98"/>
      <c r="AV98"/>
      <c r="AW98"/>
      <c r="AX98" s="196"/>
      <c r="AY98" s="196"/>
      <c r="AZ98" s="196"/>
      <c r="BA98" s="199" t="s">
        <v>266</v>
      </c>
      <c r="BB98" s="200" t="e">
        <f t="shared" si="54"/>
        <v>#N/A</v>
      </c>
      <c r="BC98" s="200" t="e">
        <f t="shared" si="55"/>
        <v>#N/A</v>
      </c>
      <c r="BD98" s="200" t="e">
        <f t="shared" si="56"/>
        <v>#N/A</v>
      </c>
      <c r="BE98" s="200" t="e">
        <f t="shared" si="57"/>
        <v>#N/A</v>
      </c>
      <c r="BF98" s="200" t="e">
        <f t="shared" si="58"/>
        <v>#N/A</v>
      </c>
      <c r="BG98" s="200" t="e">
        <f t="shared" si="59"/>
        <v>#N/A</v>
      </c>
      <c r="BH98" s="200" t="e">
        <f t="shared" si="60"/>
        <v>#N/A</v>
      </c>
      <c r="BI98" s="200" t="e">
        <f t="shared" si="61"/>
        <v>#N/A</v>
      </c>
      <c r="BJ98" s="200" t="e">
        <f t="shared" si="62"/>
        <v>#N/A</v>
      </c>
      <c r="BK98" s="200" t="e">
        <f t="shared" si="48"/>
        <v>#N/A</v>
      </c>
      <c r="BL98" s="200" t="e">
        <f t="shared" si="49"/>
        <v>#N/A</v>
      </c>
      <c r="BM98" s="200" t="e">
        <f t="shared" si="50"/>
        <v>#N/A</v>
      </c>
      <c r="BN98" s="175" t="e">
        <f t="shared" si="63"/>
        <v>#N/A</v>
      </c>
      <c r="BO98" s="196" t="e">
        <f t="shared" si="64"/>
        <v>#N/A</v>
      </c>
      <c r="BP98" s="196" t="e">
        <f t="shared" si="65"/>
        <v>#N/A</v>
      </c>
      <c r="BQ98" s="196" t="e">
        <f t="shared" si="66"/>
        <v>#N/A</v>
      </c>
      <c r="BR98" s="196" t="e">
        <f t="shared" si="67"/>
        <v>#N/A</v>
      </c>
      <c r="BS98" s="196" t="e">
        <f t="shared" si="68"/>
        <v>#N/A</v>
      </c>
      <c r="BT98" s="196" t="e">
        <f t="shared" si="69"/>
        <v>#N/A</v>
      </c>
      <c r="BU98" s="196" t="e">
        <f t="shared" si="70"/>
        <v>#N/A</v>
      </c>
      <c r="BV98" s="196" t="e">
        <f t="shared" si="71"/>
        <v>#N/A</v>
      </c>
      <c r="BW98" s="196" t="e">
        <f t="shared" si="51"/>
        <v>#N/A</v>
      </c>
      <c r="BX98" s="196" t="e">
        <f t="shared" si="52"/>
        <v>#N/A</v>
      </c>
      <c r="BY98" s="196" t="e">
        <f t="shared" si="53"/>
        <v>#N/A</v>
      </c>
      <c r="BZ98" s="196"/>
      <c r="CA98" s="232" t="s">
        <v>225</v>
      </c>
      <c r="CB98" s="229"/>
      <c r="CC98" s="229"/>
      <c r="CD98" s="229"/>
      <c r="CE98" s="238"/>
      <c r="CF98" s="238"/>
      <c r="CG98" s="238"/>
      <c r="CH98" s="229"/>
      <c r="CU98" s="175" t="str">
        <f t="shared" si="36"/>
        <v>N/A</v>
      </c>
      <c r="CV98" s="175" t="str">
        <f t="shared" si="37"/>
        <v>N/A</v>
      </c>
      <c r="CW98" s="175" t="str">
        <f t="shared" si="38"/>
        <v>N/A</v>
      </c>
      <c r="CX98" s="175" t="str">
        <f t="shared" si="39"/>
        <v>N/A</v>
      </c>
      <c r="CY98" s="175" t="str">
        <f t="shared" si="40"/>
        <v>N/A</v>
      </c>
      <c r="CZ98" s="175" t="str">
        <f t="shared" si="41"/>
        <v>N/A</v>
      </c>
      <c r="DA98" s="175" t="str">
        <f t="shared" si="42"/>
        <v>N/A</v>
      </c>
      <c r="DB98" s="175" t="str">
        <f t="shared" si="43"/>
        <v>N/A</v>
      </c>
      <c r="DC98" s="175" t="str">
        <f t="shared" si="44"/>
        <v>N/A</v>
      </c>
      <c r="DD98" s="175" t="str">
        <f t="shared" si="45"/>
        <v>N/A</v>
      </c>
      <c r="DE98" s="175" t="str">
        <f t="shared" si="46"/>
        <v>N/A</v>
      </c>
      <c r="DF98" s="175" t="str">
        <f t="shared" si="47"/>
        <v>N/A</v>
      </c>
    </row>
    <row r="99" spans="1:110" s="175" customFormat="1" ht="15">
      <c r="A99" s="263"/>
      <c r="F99" s="263"/>
      <c r="I99" s="248"/>
      <c r="J99" s="248"/>
      <c r="K99" s="242"/>
      <c r="O99" s="173"/>
      <c r="T99"/>
      <c r="U99"/>
      <c r="V99"/>
      <c r="W99"/>
      <c r="X99"/>
      <c r="Y99"/>
      <c r="Z99"/>
      <c r="AA99"/>
      <c r="AB99"/>
      <c r="AC99"/>
      <c r="AD99"/>
      <c r="AE99"/>
      <c r="AF99"/>
      <c r="AG99"/>
      <c r="AH99"/>
      <c r="AI99"/>
      <c r="AJ99"/>
      <c r="AK99"/>
      <c r="AL99"/>
      <c r="AM99"/>
      <c r="AN99"/>
      <c r="AO99"/>
      <c r="AP99"/>
      <c r="AQ99"/>
      <c r="AR99"/>
      <c r="AS99"/>
      <c r="AT99"/>
      <c r="AU99"/>
      <c r="AV99"/>
      <c r="AW99"/>
      <c r="AX99" s="196"/>
      <c r="AY99" s="196"/>
      <c r="AZ99" s="196"/>
      <c r="BA99" s="199" t="s">
        <v>264</v>
      </c>
      <c r="BB99" s="200" t="e">
        <f t="shared" si="54"/>
        <v>#N/A</v>
      </c>
      <c r="BC99" s="200" t="e">
        <f t="shared" si="55"/>
        <v>#N/A</v>
      </c>
      <c r="BD99" s="200" t="e">
        <f t="shared" si="56"/>
        <v>#N/A</v>
      </c>
      <c r="BE99" s="200" t="e">
        <f t="shared" si="57"/>
        <v>#N/A</v>
      </c>
      <c r="BF99" s="200" t="e">
        <f t="shared" si="58"/>
        <v>#N/A</v>
      </c>
      <c r="BG99" s="200" t="e">
        <f t="shared" si="59"/>
        <v>#N/A</v>
      </c>
      <c r="BH99" s="200" t="e">
        <f t="shared" si="60"/>
        <v>#N/A</v>
      </c>
      <c r="BI99" s="200" t="e">
        <f t="shared" si="61"/>
        <v>#N/A</v>
      </c>
      <c r="BJ99" s="200" t="e">
        <f t="shared" si="62"/>
        <v>#N/A</v>
      </c>
      <c r="BK99" s="200" t="e">
        <f t="shared" si="48"/>
        <v>#N/A</v>
      </c>
      <c r="BL99" s="200" t="e">
        <f t="shared" si="49"/>
        <v>#N/A</v>
      </c>
      <c r="BM99" s="200" t="e">
        <f t="shared" si="50"/>
        <v>#N/A</v>
      </c>
      <c r="BN99" s="175" t="e">
        <f t="shared" si="63"/>
        <v>#N/A</v>
      </c>
      <c r="BO99" s="196" t="e">
        <f t="shared" si="64"/>
        <v>#N/A</v>
      </c>
      <c r="BP99" s="196" t="e">
        <f t="shared" si="65"/>
        <v>#N/A</v>
      </c>
      <c r="BQ99" s="196" t="e">
        <f t="shared" si="66"/>
        <v>#N/A</v>
      </c>
      <c r="BR99" s="196" t="e">
        <f t="shared" si="67"/>
        <v>#N/A</v>
      </c>
      <c r="BS99" s="196" t="e">
        <f t="shared" si="68"/>
        <v>#N/A</v>
      </c>
      <c r="BT99" s="196" t="e">
        <f t="shared" si="69"/>
        <v>#N/A</v>
      </c>
      <c r="BU99" s="196" t="e">
        <f t="shared" si="70"/>
        <v>#N/A</v>
      </c>
      <c r="BV99" s="196" t="e">
        <f t="shared" si="71"/>
        <v>#N/A</v>
      </c>
      <c r="BW99" s="196" t="e">
        <f t="shared" si="51"/>
        <v>#N/A</v>
      </c>
      <c r="BX99" s="196" t="e">
        <f t="shared" si="52"/>
        <v>#N/A</v>
      </c>
      <c r="BY99" s="196" t="e">
        <f t="shared" si="53"/>
        <v>#N/A</v>
      </c>
      <c r="BZ99" s="196"/>
      <c r="CA99" s="232" t="s">
        <v>232</v>
      </c>
      <c r="CB99" s="229"/>
      <c r="CC99" s="229"/>
      <c r="CD99" s="229"/>
      <c r="CE99" s="238"/>
      <c r="CF99" s="238"/>
      <c r="CG99" s="238"/>
      <c r="CH99" s="229"/>
      <c r="CU99" s="175" t="str">
        <f t="shared" si="36"/>
        <v>N/A</v>
      </c>
      <c r="CV99" s="175" t="str">
        <f t="shared" si="37"/>
        <v>N/A</v>
      </c>
      <c r="CW99" s="175" t="str">
        <f t="shared" si="38"/>
        <v>N/A</v>
      </c>
      <c r="CX99" s="175" t="str">
        <f t="shared" si="39"/>
        <v>N/A</v>
      </c>
      <c r="CY99" s="175" t="str">
        <f t="shared" si="40"/>
        <v>N/A</v>
      </c>
      <c r="CZ99" s="175" t="str">
        <f t="shared" si="41"/>
        <v>N/A</v>
      </c>
      <c r="DA99" s="175" t="str">
        <f t="shared" si="42"/>
        <v>N/A</v>
      </c>
      <c r="DB99" s="175" t="str">
        <f t="shared" si="43"/>
        <v>N/A</v>
      </c>
      <c r="DC99" s="175" t="str">
        <f t="shared" si="44"/>
        <v>N/A</v>
      </c>
      <c r="DD99" s="175" t="str">
        <f t="shared" si="45"/>
        <v>N/A</v>
      </c>
      <c r="DE99" s="175" t="str">
        <f t="shared" si="46"/>
        <v>N/A</v>
      </c>
      <c r="DF99" s="175" t="str">
        <f t="shared" si="47"/>
        <v>N/A</v>
      </c>
    </row>
    <row r="100" spans="1:110" s="175" customFormat="1" ht="15">
      <c r="A100" s="263"/>
      <c r="F100" s="263"/>
      <c r="I100" s="248"/>
      <c r="J100" s="248"/>
      <c r="K100" s="242"/>
      <c r="O100" s="173"/>
      <c r="T100"/>
      <c r="U100"/>
      <c r="V100"/>
      <c r="W100"/>
      <c r="X100"/>
      <c r="Y100"/>
      <c r="Z100"/>
      <c r="AA100"/>
      <c r="AB100"/>
      <c r="AC100"/>
      <c r="AD100"/>
      <c r="AE100"/>
      <c r="AF100"/>
      <c r="AG100"/>
      <c r="AH100"/>
      <c r="AI100"/>
      <c r="AJ100"/>
      <c r="AK100"/>
      <c r="AL100"/>
      <c r="AM100"/>
      <c r="AN100"/>
      <c r="AO100"/>
      <c r="AP100"/>
      <c r="AQ100"/>
      <c r="AR100"/>
      <c r="AS100"/>
      <c r="AT100"/>
      <c r="AU100"/>
      <c r="AV100"/>
      <c r="AW100"/>
      <c r="AX100" s="196"/>
      <c r="AY100" s="196"/>
      <c r="AZ100" s="196"/>
      <c r="BA100" s="199" t="s">
        <v>302</v>
      </c>
      <c r="BB100" s="200" t="e">
        <f t="shared" si="54"/>
        <v>#N/A</v>
      </c>
      <c r="BC100" s="200" t="e">
        <f t="shared" si="55"/>
        <v>#N/A</v>
      </c>
      <c r="BD100" s="200" t="e">
        <f t="shared" si="56"/>
        <v>#N/A</v>
      </c>
      <c r="BE100" s="200" t="e">
        <f t="shared" si="57"/>
        <v>#N/A</v>
      </c>
      <c r="BF100" s="200" t="e">
        <f t="shared" si="58"/>
        <v>#N/A</v>
      </c>
      <c r="BG100" s="200" t="e">
        <f t="shared" si="59"/>
        <v>#N/A</v>
      </c>
      <c r="BH100" s="200" t="e">
        <f t="shared" si="60"/>
        <v>#N/A</v>
      </c>
      <c r="BI100" s="200" t="e">
        <f t="shared" si="61"/>
        <v>#N/A</v>
      </c>
      <c r="BJ100" s="200" t="e">
        <f t="shared" si="62"/>
        <v>#N/A</v>
      </c>
      <c r="BK100" s="200" t="e">
        <f t="shared" si="48"/>
        <v>#N/A</v>
      </c>
      <c r="BL100" s="200" t="e">
        <f t="shared" si="49"/>
        <v>#N/A</v>
      </c>
      <c r="BM100" s="200" t="e">
        <f t="shared" si="50"/>
        <v>#N/A</v>
      </c>
      <c r="BN100" s="175" t="e">
        <f t="shared" si="63"/>
        <v>#N/A</v>
      </c>
      <c r="BO100" s="196" t="e">
        <f t="shared" si="64"/>
        <v>#N/A</v>
      </c>
      <c r="BP100" s="196" t="e">
        <f t="shared" si="65"/>
        <v>#N/A</v>
      </c>
      <c r="BQ100" s="196" t="e">
        <f t="shared" si="66"/>
        <v>#N/A</v>
      </c>
      <c r="BR100" s="196" t="e">
        <f t="shared" si="67"/>
        <v>#N/A</v>
      </c>
      <c r="BS100" s="196" t="e">
        <f t="shared" si="68"/>
        <v>#N/A</v>
      </c>
      <c r="BT100" s="196" t="e">
        <f t="shared" si="69"/>
        <v>#N/A</v>
      </c>
      <c r="BU100" s="196" t="e">
        <f t="shared" si="70"/>
        <v>#N/A</v>
      </c>
      <c r="BV100" s="196" t="e">
        <f t="shared" si="71"/>
        <v>#N/A</v>
      </c>
      <c r="BW100" s="196" t="e">
        <f t="shared" si="51"/>
        <v>#N/A</v>
      </c>
      <c r="BX100" s="196" t="e">
        <f t="shared" si="52"/>
        <v>#N/A</v>
      </c>
      <c r="BY100" s="196" t="e">
        <f t="shared" si="53"/>
        <v>#N/A</v>
      </c>
      <c r="BZ100" s="196"/>
      <c r="CA100" s="232" t="s">
        <v>235</v>
      </c>
      <c r="CB100" s="229"/>
      <c r="CC100" s="229"/>
      <c r="CD100" s="229"/>
      <c r="CE100" s="238"/>
      <c r="CF100" s="238"/>
      <c r="CG100" s="238"/>
      <c r="CH100" s="229"/>
      <c r="CU100" s="175" t="str">
        <f t="shared" si="36"/>
        <v>N/A</v>
      </c>
      <c r="CV100" s="175" t="str">
        <f t="shared" si="37"/>
        <v>N/A</v>
      </c>
      <c r="CW100" s="175" t="str">
        <f t="shared" si="38"/>
        <v>N/A</v>
      </c>
      <c r="CX100" s="175" t="str">
        <f t="shared" si="39"/>
        <v>N/A</v>
      </c>
      <c r="CY100" s="175" t="str">
        <f t="shared" si="40"/>
        <v>N/A</v>
      </c>
      <c r="CZ100" s="175" t="str">
        <f t="shared" si="41"/>
        <v>N/A</v>
      </c>
      <c r="DA100" s="175" t="str">
        <f t="shared" si="42"/>
        <v>N/A</v>
      </c>
      <c r="DB100" s="175" t="str">
        <f t="shared" si="43"/>
        <v>N/A</v>
      </c>
      <c r="DC100" s="175" t="str">
        <f t="shared" si="44"/>
        <v>N/A</v>
      </c>
      <c r="DD100" s="175" t="str">
        <f t="shared" si="45"/>
        <v>N/A</v>
      </c>
      <c r="DE100" s="175" t="str">
        <f t="shared" si="46"/>
        <v>N/A</v>
      </c>
      <c r="DF100" s="175" t="str">
        <f t="shared" si="47"/>
        <v>N/A</v>
      </c>
    </row>
    <row r="101" spans="1:110" s="175" customFormat="1" ht="15">
      <c r="A101" s="263"/>
      <c r="F101" s="263"/>
      <c r="I101" s="248"/>
      <c r="J101" s="248"/>
      <c r="K101" s="242"/>
      <c r="O101" s="173"/>
      <c r="T101"/>
      <c r="U101"/>
      <c r="V101"/>
      <c r="W101"/>
      <c r="X101"/>
      <c r="Y101"/>
      <c r="Z101"/>
      <c r="AA101"/>
      <c r="AB101"/>
      <c r="AC101"/>
      <c r="AD101"/>
      <c r="AE101"/>
      <c r="AF101"/>
      <c r="AG101"/>
      <c r="AH101"/>
      <c r="AI101"/>
      <c r="AJ101"/>
      <c r="AK101"/>
      <c r="AL101"/>
      <c r="AM101"/>
      <c r="AN101"/>
      <c r="AO101"/>
      <c r="AP101"/>
      <c r="AQ101"/>
      <c r="AR101"/>
      <c r="AS101"/>
      <c r="AT101"/>
      <c r="AU101"/>
      <c r="AV101"/>
      <c r="AW101"/>
      <c r="AX101" s="196"/>
      <c r="AY101" s="196"/>
      <c r="AZ101" s="196"/>
      <c r="BA101" s="199" t="s">
        <v>254</v>
      </c>
      <c r="BB101" s="200" t="e">
        <f t="shared" si="54"/>
        <v>#N/A</v>
      </c>
      <c r="BC101" s="200" t="e">
        <f t="shared" si="55"/>
        <v>#N/A</v>
      </c>
      <c r="BD101" s="200" t="e">
        <f t="shared" si="56"/>
        <v>#N/A</v>
      </c>
      <c r="BE101" s="200" t="e">
        <f t="shared" si="57"/>
        <v>#N/A</v>
      </c>
      <c r="BF101" s="200" t="e">
        <f t="shared" si="58"/>
        <v>#N/A</v>
      </c>
      <c r="BG101" s="200" t="e">
        <f t="shared" si="59"/>
        <v>#N/A</v>
      </c>
      <c r="BH101" s="200" t="e">
        <f t="shared" si="60"/>
        <v>#N/A</v>
      </c>
      <c r="BI101" s="200" t="e">
        <f t="shared" si="61"/>
        <v>#N/A</v>
      </c>
      <c r="BJ101" s="200" t="e">
        <f t="shared" si="62"/>
        <v>#N/A</v>
      </c>
      <c r="BK101" s="200" t="e">
        <f t="shared" si="48"/>
        <v>#N/A</v>
      </c>
      <c r="BL101" s="200" t="e">
        <f t="shared" si="49"/>
        <v>#N/A</v>
      </c>
      <c r="BM101" s="200" t="e">
        <f t="shared" si="50"/>
        <v>#N/A</v>
      </c>
      <c r="BN101" s="175" t="e">
        <f t="shared" si="63"/>
        <v>#N/A</v>
      </c>
      <c r="BO101" s="196" t="e">
        <f t="shared" si="64"/>
        <v>#N/A</v>
      </c>
      <c r="BP101" s="196" t="e">
        <f t="shared" si="65"/>
        <v>#N/A</v>
      </c>
      <c r="BQ101" s="196" t="e">
        <f t="shared" si="66"/>
        <v>#N/A</v>
      </c>
      <c r="BR101" s="196" t="e">
        <f t="shared" si="67"/>
        <v>#N/A</v>
      </c>
      <c r="BS101" s="196" t="e">
        <f t="shared" si="68"/>
        <v>#N/A</v>
      </c>
      <c r="BT101" s="196" t="e">
        <f t="shared" si="69"/>
        <v>#N/A</v>
      </c>
      <c r="BU101" s="196" t="e">
        <f t="shared" si="70"/>
        <v>#N/A</v>
      </c>
      <c r="BV101" s="196" t="e">
        <f t="shared" si="71"/>
        <v>#N/A</v>
      </c>
      <c r="BW101" s="196" t="e">
        <f t="shared" si="51"/>
        <v>#N/A</v>
      </c>
      <c r="BX101" s="196" t="e">
        <f t="shared" si="52"/>
        <v>#N/A</v>
      </c>
      <c r="BY101" s="196" t="e">
        <f t="shared" si="53"/>
        <v>#N/A</v>
      </c>
      <c r="BZ101" s="196"/>
      <c r="CA101" s="232" t="s">
        <v>284</v>
      </c>
      <c r="CB101" s="229"/>
      <c r="CC101" s="229"/>
      <c r="CD101" s="229"/>
      <c r="CE101" s="238"/>
      <c r="CF101" s="238"/>
      <c r="CG101" s="238"/>
      <c r="CH101" s="229"/>
      <c r="CU101" s="175" t="str">
        <f t="shared" si="36"/>
        <v>N/A</v>
      </c>
      <c r="CV101" s="175" t="str">
        <f t="shared" si="37"/>
        <v>N/A</v>
      </c>
      <c r="CW101" s="175" t="str">
        <f t="shared" si="38"/>
        <v>N/A</v>
      </c>
      <c r="CX101" s="175" t="str">
        <f t="shared" si="39"/>
        <v>N/A</v>
      </c>
      <c r="CY101" s="175" t="str">
        <f t="shared" si="40"/>
        <v>N/A</v>
      </c>
      <c r="CZ101" s="175" t="str">
        <f t="shared" si="41"/>
        <v>N/A</v>
      </c>
      <c r="DA101" s="175" t="str">
        <f t="shared" si="42"/>
        <v>N/A</v>
      </c>
      <c r="DB101" s="175" t="str">
        <f t="shared" si="43"/>
        <v>N/A</v>
      </c>
      <c r="DC101" s="175" t="str">
        <f t="shared" si="44"/>
        <v>N/A</v>
      </c>
      <c r="DD101" s="175" t="str">
        <f t="shared" si="45"/>
        <v>N/A</v>
      </c>
      <c r="DE101" s="175" t="str">
        <f t="shared" si="46"/>
        <v>N/A</v>
      </c>
      <c r="DF101" s="175" t="str">
        <f t="shared" si="47"/>
        <v>N/A</v>
      </c>
    </row>
    <row r="102" spans="1:110" s="175" customFormat="1" ht="15">
      <c r="A102" s="263"/>
      <c r="F102" s="263"/>
      <c r="I102" s="248"/>
      <c r="J102" s="248"/>
      <c r="K102" s="242"/>
      <c r="O102" s="173"/>
      <c r="T102"/>
      <c r="U102"/>
      <c r="V102"/>
      <c r="W102"/>
      <c r="X102"/>
      <c r="Y102"/>
      <c r="Z102"/>
      <c r="AA102"/>
      <c r="AB102"/>
      <c r="AC102"/>
      <c r="AD102"/>
      <c r="AE102"/>
      <c r="AF102"/>
      <c r="AG102"/>
      <c r="AH102"/>
      <c r="AI102"/>
      <c r="AJ102"/>
      <c r="AK102"/>
      <c r="AL102"/>
      <c r="AM102"/>
      <c r="AN102"/>
      <c r="AO102"/>
      <c r="AP102"/>
      <c r="AQ102"/>
      <c r="AR102"/>
      <c r="AS102"/>
      <c r="AT102"/>
      <c r="AU102"/>
      <c r="AV102"/>
      <c r="AW102"/>
      <c r="AX102" s="196"/>
      <c r="AY102" s="196"/>
      <c r="AZ102" s="196"/>
      <c r="BA102" s="199" t="s">
        <v>300</v>
      </c>
      <c r="BB102" s="200" t="e">
        <f t="shared" si="54"/>
        <v>#N/A</v>
      </c>
      <c r="BC102" s="200" t="e">
        <f t="shared" si="55"/>
        <v>#N/A</v>
      </c>
      <c r="BD102" s="200" t="e">
        <f t="shared" si="56"/>
        <v>#N/A</v>
      </c>
      <c r="BE102" s="200" t="e">
        <f t="shared" si="57"/>
        <v>#N/A</v>
      </c>
      <c r="BF102" s="200" t="e">
        <f t="shared" si="58"/>
        <v>#N/A</v>
      </c>
      <c r="BG102" s="200" t="e">
        <f t="shared" si="59"/>
        <v>#N/A</v>
      </c>
      <c r="BH102" s="200" t="e">
        <f t="shared" si="60"/>
        <v>#N/A</v>
      </c>
      <c r="BI102" s="200" t="e">
        <f t="shared" si="61"/>
        <v>#N/A</v>
      </c>
      <c r="BJ102" s="200" t="e">
        <f t="shared" si="62"/>
        <v>#N/A</v>
      </c>
      <c r="BK102" s="200" t="e">
        <f t="shared" si="48"/>
        <v>#N/A</v>
      </c>
      <c r="BL102" s="200" t="e">
        <f t="shared" si="49"/>
        <v>#N/A</v>
      </c>
      <c r="BM102" s="200" t="e">
        <f t="shared" si="50"/>
        <v>#N/A</v>
      </c>
      <c r="BN102" s="175" t="e">
        <f t="shared" si="63"/>
        <v>#N/A</v>
      </c>
      <c r="BO102" s="196" t="e">
        <f t="shared" si="64"/>
        <v>#N/A</v>
      </c>
      <c r="BP102" s="196" t="e">
        <f t="shared" si="65"/>
        <v>#N/A</v>
      </c>
      <c r="BQ102" s="196" t="e">
        <f t="shared" si="66"/>
        <v>#N/A</v>
      </c>
      <c r="BR102" s="196" t="e">
        <f t="shared" si="67"/>
        <v>#N/A</v>
      </c>
      <c r="BS102" s="196" t="e">
        <f t="shared" si="68"/>
        <v>#N/A</v>
      </c>
      <c r="BT102" s="196" t="e">
        <f t="shared" si="69"/>
        <v>#N/A</v>
      </c>
      <c r="BU102" s="196" t="e">
        <f t="shared" si="70"/>
        <v>#N/A</v>
      </c>
      <c r="BV102" s="196" t="e">
        <f t="shared" si="71"/>
        <v>#N/A</v>
      </c>
      <c r="BW102" s="196" t="e">
        <f t="shared" si="51"/>
        <v>#N/A</v>
      </c>
      <c r="BX102" s="196" t="e">
        <f t="shared" si="52"/>
        <v>#N/A</v>
      </c>
      <c r="BY102" s="196" t="e">
        <f t="shared" si="53"/>
        <v>#N/A</v>
      </c>
      <c r="BZ102" s="196"/>
      <c r="CA102" s="232" t="s">
        <v>285</v>
      </c>
      <c r="CB102" s="229"/>
      <c r="CC102" s="229"/>
      <c r="CD102" s="229"/>
      <c r="CE102" s="238"/>
      <c r="CF102" s="238"/>
      <c r="CG102" s="238"/>
      <c r="CH102" s="229"/>
      <c r="CU102" s="175" t="str">
        <f t="shared" si="36"/>
        <v>N/A</v>
      </c>
      <c r="CV102" s="175" t="str">
        <f t="shared" si="37"/>
        <v>N/A</v>
      </c>
      <c r="CW102" s="175" t="str">
        <f t="shared" si="38"/>
        <v>N/A</v>
      </c>
      <c r="CX102" s="175" t="str">
        <f t="shared" si="39"/>
        <v>N/A</v>
      </c>
      <c r="CY102" s="175" t="str">
        <f t="shared" si="40"/>
        <v>N/A</v>
      </c>
      <c r="CZ102" s="175" t="str">
        <f t="shared" si="41"/>
        <v>N/A</v>
      </c>
      <c r="DA102" s="175" t="str">
        <f t="shared" si="42"/>
        <v>N/A</v>
      </c>
      <c r="DB102" s="175" t="str">
        <f t="shared" si="43"/>
        <v>N/A</v>
      </c>
      <c r="DC102" s="175" t="str">
        <f t="shared" si="44"/>
        <v>N/A</v>
      </c>
      <c r="DD102" s="175" t="str">
        <f t="shared" si="45"/>
        <v>N/A</v>
      </c>
      <c r="DE102" s="175" t="str">
        <f t="shared" si="46"/>
        <v>N/A</v>
      </c>
      <c r="DF102" s="175" t="str">
        <f t="shared" si="47"/>
        <v>N/A</v>
      </c>
    </row>
    <row r="103" spans="1:110" s="175" customFormat="1" ht="15">
      <c r="A103" s="263"/>
      <c r="F103" s="263"/>
      <c r="I103" s="248"/>
      <c r="J103" s="248"/>
      <c r="K103" s="242"/>
      <c r="O103" s="173"/>
      <c r="T103"/>
      <c r="U103"/>
      <c r="V103"/>
      <c r="W103"/>
      <c r="X103"/>
      <c r="Y103"/>
      <c r="Z103"/>
      <c r="AA103"/>
      <c r="AB103"/>
      <c r="AC103"/>
      <c r="AD103"/>
      <c r="AE103"/>
      <c r="AF103"/>
      <c r="AG103"/>
      <c r="AH103"/>
      <c r="AI103"/>
      <c r="AJ103"/>
      <c r="AK103"/>
      <c r="AL103"/>
      <c r="AM103"/>
      <c r="AN103"/>
      <c r="AO103"/>
      <c r="AP103"/>
      <c r="AQ103"/>
      <c r="AR103"/>
      <c r="AS103"/>
      <c r="AT103"/>
      <c r="AU103"/>
      <c r="AV103"/>
      <c r="AW103"/>
      <c r="AX103" s="196"/>
      <c r="AY103" s="196"/>
      <c r="AZ103" s="196"/>
      <c r="BA103" s="199" t="s">
        <v>301</v>
      </c>
      <c r="BB103" s="200" t="e">
        <f t="shared" si="54"/>
        <v>#N/A</v>
      </c>
      <c r="BC103" s="200" t="e">
        <f t="shared" si="55"/>
        <v>#N/A</v>
      </c>
      <c r="BD103" s="200" t="e">
        <f t="shared" si="56"/>
        <v>#N/A</v>
      </c>
      <c r="BE103" s="200" t="e">
        <f t="shared" si="57"/>
        <v>#N/A</v>
      </c>
      <c r="BF103" s="200" t="e">
        <f t="shared" si="58"/>
        <v>#N/A</v>
      </c>
      <c r="BG103" s="200" t="e">
        <f t="shared" si="59"/>
        <v>#N/A</v>
      </c>
      <c r="BH103" s="200" t="e">
        <f t="shared" si="60"/>
        <v>#N/A</v>
      </c>
      <c r="BI103" s="200" t="e">
        <f t="shared" si="61"/>
        <v>#N/A</v>
      </c>
      <c r="BJ103" s="200" t="e">
        <f t="shared" si="62"/>
        <v>#N/A</v>
      </c>
      <c r="BK103" s="200" t="e">
        <f t="shared" si="48"/>
        <v>#N/A</v>
      </c>
      <c r="BL103" s="200" t="e">
        <f t="shared" si="49"/>
        <v>#N/A</v>
      </c>
      <c r="BM103" s="200" t="e">
        <f t="shared" si="50"/>
        <v>#N/A</v>
      </c>
      <c r="BN103" s="175" t="e">
        <f t="shared" si="63"/>
        <v>#N/A</v>
      </c>
      <c r="BO103" s="196" t="e">
        <f t="shared" si="64"/>
        <v>#N/A</v>
      </c>
      <c r="BP103" s="196" t="e">
        <f t="shared" si="65"/>
        <v>#N/A</v>
      </c>
      <c r="BQ103" s="196" t="e">
        <f t="shared" si="66"/>
        <v>#N/A</v>
      </c>
      <c r="BR103" s="196" t="e">
        <f t="shared" si="67"/>
        <v>#N/A</v>
      </c>
      <c r="BS103" s="196" t="e">
        <f t="shared" si="68"/>
        <v>#N/A</v>
      </c>
      <c r="BT103" s="196" t="e">
        <f t="shared" si="69"/>
        <v>#N/A</v>
      </c>
      <c r="BU103" s="196" t="e">
        <f t="shared" si="70"/>
        <v>#N/A</v>
      </c>
      <c r="BV103" s="196" t="e">
        <f t="shared" si="71"/>
        <v>#N/A</v>
      </c>
      <c r="BW103" s="196" t="e">
        <f t="shared" si="51"/>
        <v>#N/A</v>
      </c>
      <c r="BX103" s="196" t="e">
        <f t="shared" si="52"/>
        <v>#N/A</v>
      </c>
      <c r="BY103" s="196" t="e">
        <f t="shared" si="53"/>
        <v>#N/A</v>
      </c>
      <c r="BZ103" s="196"/>
      <c r="CA103" s="232" t="s">
        <v>223</v>
      </c>
      <c r="CB103" s="229"/>
      <c r="CC103" s="229"/>
      <c r="CD103" s="229"/>
      <c r="CE103" s="238"/>
      <c r="CF103" s="238"/>
      <c r="CG103" s="238"/>
      <c r="CH103" s="229"/>
      <c r="CU103" s="175" t="str">
        <f t="shared" si="36"/>
        <v>N/A</v>
      </c>
      <c r="CV103" s="175" t="str">
        <f t="shared" si="37"/>
        <v>N/A</v>
      </c>
      <c r="CW103" s="175" t="str">
        <f t="shared" si="38"/>
        <v>N/A</v>
      </c>
      <c r="CX103" s="175" t="str">
        <f t="shared" si="39"/>
        <v>N/A</v>
      </c>
      <c r="CY103" s="175" t="str">
        <f t="shared" si="40"/>
        <v>N/A</v>
      </c>
      <c r="CZ103" s="175" t="str">
        <f t="shared" si="41"/>
        <v>N/A</v>
      </c>
      <c r="DA103" s="175" t="str">
        <f t="shared" si="42"/>
        <v>N/A</v>
      </c>
      <c r="DB103" s="175" t="str">
        <f t="shared" si="43"/>
        <v>N/A</v>
      </c>
      <c r="DC103" s="175" t="str">
        <f t="shared" si="44"/>
        <v>N/A</v>
      </c>
      <c r="DD103" s="175" t="str">
        <f t="shared" si="45"/>
        <v>N/A</v>
      </c>
      <c r="DE103" s="175" t="str">
        <f t="shared" si="46"/>
        <v>N/A</v>
      </c>
      <c r="DF103" s="175" t="str">
        <f t="shared" si="47"/>
        <v>N/A</v>
      </c>
    </row>
    <row r="104" spans="1:110" s="175" customFormat="1" ht="15">
      <c r="A104" s="263"/>
      <c r="F104" s="263"/>
      <c r="I104" s="248"/>
      <c r="J104" s="248"/>
      <c r="K104" s="242"/>
      <c r="O104" s="173"/>
      <c r="T104"/>
      <c r="U104"/>
      <c r="V104"/>
      <c r="W104"/>
      <c r="X104"/>
      <c r="Y104"/>
      <c r="Z104"/>
      <c r="AA104"/>
      <c r="AB104"/>
      <c r="AC104"/>
      <c r="AD104"/>
      <c r="AE104"/>
      <c r="AF104"/>
      <c r="AG104"/>
      <c r="AH104"/>
      <c r="AI104"/>
      <c r="AJ104"/>
      <c r="AK104"/>
      <c r="AL104"/>
      <c r="AM104"/>
      <c r="AN104"/>
      <c r="AO104"/>
      <c r="AP104"/>
      <c r="AQ104"/>
      <c r="AR104"/>
      <c r="AS104"/>
      <c r="AT104"/>
      <c r="AU104"/>
      <c r="AV104"/>
      <c r="AW104"/>
      <c r="AX104" s="196"/>
      <c r="AY104" s="196"/>
      <c r="AZ104" s="196"/>
      <c r="BA104" s="199" t="s">
        <v>265</v>
      </c>
      <c r="BB104" s="200" t="e">
        <f t="shared" si="54"/>
        <v>#N/A</v>
      </c>
      <c r="BC104" s="200" t="e">
        <f t="shared" si="55"/>
        <v>#N/A</v>
      </c>
      <c r="BD104" s="200" t="e">
        <f t="shared" si="56"/>
        <v>#N/A</v>
      </c>
      <c r="BE104" s="200" t="e">
        <f t="shared" si="57"/>
        <v>#N/A</v>
      </c>
      <c r="BF104" s="200" t="e">
        <f t="shared" si="58"/>
        <v>#N/A</v>
      </c>
      <c r="BG104" s="200" t="e">
        <f t="shared" si="59"/>
        <v>#N/A</v>
      </c>
      <c r="BH104" s="200" t="e">
        <f t="shared" si="60"/>
        <v>#N/A</v>
      </c>
      <c r="BI104" s="200" t="e">
        <f t="shared" si="61"/>
        <v>#N/A</v>
      </c>
      <c r="BJ104" s="200" t="e">
        <f t="shared" si="62"/>
        <v>#N/A</v>
      </c>
      <c r="BK104" s="200" t="e">
        <f t="shared" si="48"/>
        <v>#N/A</v>
      </c>
      <c r="BL104" s="200" t="e">
        <f t="shared" si="49"/>
        <v>#N/A</v>
      </c>
      <c r="BM104" s="200" t="e">
        <f t="shared" si="50"/>
        <v>#N/A</v>
      </c>
      <c r="BN104" s="175" t="e">
        <f t="shared" si="63"/>
        <v>#N/A</v>
      </c>
      <c r="BO104" s="196" t="e">
        <f t="shared" si="64"/>
        <v>#N/A</v>
      </c>
      <c r="BP104" s="196" t="e">
        <f t="shared" si="65"/>
        <v>#N/A</v>
      </c>
      <c r="BQ104" s="196" t="e">
        <f t="shared" si="66"/>
        <v>#N/A</v>
      </c>
      <c r="BR104" s="196" t="e">
        <f t="shared" si="67"/>
        <v>#N/A</v>
      </c>
      <c r="BS104" s="196" t="e">
        <f t="shared" si="68"/>
        <v>#N/A</v>
      </c>
      <c r="BT104" s="196" t="e">
        <f t="shared" si="69"/>
        <v>#N/A</v>
      </c>
      <c r="BU104" s="196" t="e">
        <f t="shared" si="70"/>
        <v>#N/A</v>
      </c>
      <c r="BV104" s="196" t="e">
        <f t="shared" si="71"/>
        <v>#N/A</v>
      </c>
      <c r="BW104" s="196" t="e">
        <f t="shared" si="51"/>
        <v>#N/A</v>
      </c>
      <c r="BX104" s="196" t="e">
        <f t="shared" si="52"/>
        <v>#N/A</v>
      </c>
      <c r="BY104" s="196" t="e">
        <f t="shared" si="53"/>
        <v>#N/A</v>
      </c>
      <c r="BZ104" s="196"/>
      <c r="CA104" s="232" t="s">
        <v>230</v>
      </c>
      <c r="CB104" s="229"/>
      <c r="CC104" s="229"/>
      <c r="CD104" s="229"/>
      <c r="CE104" s="238"/>
      <c r="CF104" s="238"/>
      <c r="CG104" s="238"/>
      <c r="CH104" s="229"/>
      <c r="CU104" s="175" t="str">
        <f t="shared" si="36"/>
        <v>N/A</v>
      </c>
      <c r="CV104" s="175" t="str">
        <f t="shared" si="37"/>
        <v>N/A</v>
      </c>
      <c r="CW104" s="175" t="str">
        <f t="shared" si="38"/>
        <v>N/A</v>
      </c>
      <c r="CX104" s="175" t="str">
        <f t="shared" si="39"/>
        <v>N/A</v>
      </c>
      <c r="CY104" s="175" t="str">
        <f t="shared" si="40"/>
        <v>N/A</v>
      </c>
      <c r="CZ104" s="175" t="str">
        <f t="shared" si="41"/>
        <v>N/A</v>
      </c>
      <c r="DA104" s="175" t="str">
        <f t="shared" si="42"/>
        <v>N/A</v>
      </c>
      <c r="DB104" s="175" t="str">
        <f t="shared" si="43"/>
        <v>N/A</v>
      </c>
      <c r="DC104" s="175" t="str">
        <f t="shared" si="44"/>
        <v>N/A</v>
      </c>
      <c r="DD104" s="175" t="str">
        <f t="shared" si="45"/>
        <v>N/A</v>
      </c>
      <c r="DE104" s="175" t="str">
        <f t="shared" si="46"/>
        <v>N/A</v>
      </c>
      <c r="DF104" s="175" t="str">
        <f t="shared" si="47"/>
        <v>N/A</v>
      </c>
    </row>
    <row r="105" spans="1:110" s="175" customFormat="1" ht="15">
      <c r="A105" s="263"/>
      <c r="F105" s="263"/>
      <c r="I105" s="249"/>
      <c r="J105" s="249"/>
      <c r="K105" s="242"/>
      <c r="O105" s="173"/>
      <c r="T105"/>
      <c r="U105"/>
      <c r="V105"/>
      <c r="W105"/>
      <c r="X105"/>
      <c r="Y105"/>
      <c r="Z105"/>
      <c r="AA105"/>
      <c r="AB105"/>
      <c r="AC105"/>
      <c r="AD105"/>
      <c r="AE105"/>
      <c r="AF105"/>
      <c r="AG105"/>
      <c r="AH105"/>
      <c r="AI105"/>
      <c r="AJ105"/>
      <c r="AK105"/>
      <c r="AL105"/>
      <c r="AM105"/>
      <c r="AN105"/>
      <c r="AO105"/>
      <c r="AP105"/>
      <c r="AQ105"/>
      <c r="AR105"/>
      <c r="AS105"/>
      <c r="AT105"/>
      <c r="AU105"/>
      <c r="AV105"/>
      <c r="AW105"/>
      <c r="AX105" s="196"/>
      <c r="AY105" s="196"/>
      <c r="AZ105" s="196"/>
      <c r="BA105" s="199" t="s">
        <v>267</v>
      </c>
      <c r="BB105" s="200" t="e">
        <f t="shared" si="54"/>
        <v>#N/A</v>
      </c>
      <c r="BC105" s="200" t="e">
        <f t="shared" si="55"/>
        <v>#N/A</v>
      </c>
      <c r="BD105" s="200" t="e">
        <f t="shared" si="56"/>
        <v>#N/A</v>
      </c>
      <c r="BE105" s="200" t="e">
        <f t="shared" si="57"/>
        <v>#N/A</v>
      </c>
      <c r="BF105" s="200" t="e">
        <f t="shared" si="58"/>
        <v>#N/A</v>
      </c>
      <c r="BG105" s="200" t="e">
        <f t="shared" si="59"/>
        <v>#N/A</v>
      </c>
      <c r="BH105" s="200" t="e">
        <f t="shared" si="60"/>
        <v>#N/A</v>
      </c>
      <c r="BI105" s="200" t="e">
        <f t="shared" si="61"/>
        <v>#N/A</v>
      </c>
      <c r="BJ105" s="200" t="e">
        <f t="shared" si="62"/>
        <v>#N/A</v>
      </c>
      <c r="BK105" s="200" t="e">
        <f t="shared" si="48"/>
        <v>#N/A</v>
      </c>
      <c r="BL105" s="200" t="e">
        <f t="shared" si="49"/>
        <v>#N/A</v>
      </c>
      <c r="BM105" s="200" t="e">
        <f t="shared" si="50"/>
        <v>#N/A</v>
      </c>
      <c r="BN105" s="175" t="e">
        <f t="shared" si="63"/>
        <v>#N/A</v>
      </c>
      <c r="BO105" s="196" t="e">
        <f t="shared" si="64"/>
        <v>#N/A</v>
      </c>
      <c r="BP105" s="196" t="e">
        <f t="shared" si="65"/>
        <v>#N/A</v>
      </c>
      <c r="BQ105" s="196" t="e">
        <f t="shared" si="66"/>
        <v>#N/A</v>
      </c>
      <c r="BR105" s="196" t="e">
        <f t="shared" si="67"/>
        <v>#N/A</v>
      </c>
      <c r="BS105" s="196" t="e">
        <f t="shared" si="68"/>
        <v>#N/A</v>
      </c>
      <c r="BT105" s="196" t="e">
        <f t="shared" si="69"/>
        <v>#N/A</v>
      </c>
      <c r="BU105" s="196" t="e">
        <f t="shared" si="70"/>
        <v>#N/A</v>
      </c>
      <c r="BV105" s="196" t="e">
        <f t="shared" si="71"/>
        <v>#N/A</v>
      </c>
      <c r="BW105" s="196" t="e">
        <f t="shared" si="51"/>
        <v>#N/A</v>
      </c>
      <c r="BX105" s="196" t="e">
        <f t="shared" si="52"/>
        <v>#N/A</v>
      </c>
      <c r="BY105" s="196" t="e">
        <f t="shared" si="53"/>
        <v>#N/A</v>
      </c>
      <c r="BZ105" s="196"/>
      <c r="CA105" s="232" t="s">
        <v>277</v>
      </c>
      <c r="CB105" s="229"/>
      <c r="CC105" s="229"/>
      <c r="CD105" s="229"/>
      <c r="CE105" s="238"/>
      <c r="CF105" s="238"/>
      <c r="CG105" s="238"/>
      <c r="CH105" s="229"/>
      <c r="CU105" s="175" t="str">
        <f t="shared" si="36"/>
        <v>N/A</v>
      </c>
      <c r="CV105" s="175" t="str">
        <f t="shared" si="37"/>
        <v>N/A</v>
      </c>
      <c r="CW105" s="175" t="str">
        <f t="shared" si="38"/>
        <v>N/A</v>
      </c>
      <c r="CX105" s="175" t="str">
        <f t="shared" si="39"/>
        <v>N/A</v>
      </c>
      <c r="CY105" s="175" t="str">
        <f t="shared" si="40"/>
        <v>N/A</v>
      </c>
      <c r="CZ105" s="175" t="str">
        <f t="shared" si="41"/>
        <v>N/A</v>
      </c>
      <c r="DA105" s="175" t="str">
        <f t="shared" si="42"/>
        <v>N/A</v>
      </c>
      <c r="DB105" s="175" t="str">
        <f t="shared" si="43"/>
        <v>N/A</v>
      </c>
      <c r="DC105" s="175" t="str">
        <f t="shared" si="44"/>
        <v>N/A</v>
      </c>
      <c r="DD105" s="175" t="str">
        <f t="shared" si="45"/>
        <v>N/A</v>
      </c>
      <c r="DE105" s="175" t="str">
        <f t="shared" si="46"/>
        <v>N/A</v>
      </c>
      <c r="DF105" s="175" t="str">
        <f t="shared" si="47"/>
        <v>N/A</v>
      </c>
    </row>
    <row r="106" spans="1:110" s="175" customFormat="1" ht="15">
      <c r="A106" s="263"/>
      <c r="F106" s="263"/>
      <c r="I106" s="248"/>
      <c r="J106" s="248"/>
      <c r="K106" s="242"/>
      <c r="O106" s="173"/>
      <c r="T106"/>
      <c r="U106"/>
      <c r="V106"/>
      <c r="W106"/>
      <c r="X106"/>
      <c r="Y106"/>
      <c r="Z106"/>
      <c r="AA106"/>
      <c r="AB106"/>
      <c r="AC106"/>
      <c r="AD106"/>
      <c r="AE106"/>
      <c r="AF106"/>
      <c r="AG106"/>
      <c r="AH106"/>
      <c r="AI106"/>
      <c r="AJ106"/>
      <c r="AK106"/>
      <c r="AL106"/>
      <c r="AM106"/>
      <c r="AN106"/>
      <c r="AO106"/>
      <c r="AP106"/>
      <c r="AQ106"/>
      <c r="AR106"/>
      <c r="AS106"/>
      <c r="AT106"/>
      <c r="AU106"/>
      <c r="AV106"/>
      <c r="AW106"/>
      <c r="AX106" s="196"/>
      <c r="AY106" s="196"/>
      <c r="AZ106" s="196"/>
      <c r="BA106" s="199" t="s">
        <v>304</v>
      </c>
      <c r="BB106" s="200" t="e">
        <f t="shared" si="54"/>
        <v>#N/A</v>
      </c>
      <c r="BC106" s="200" t="e">
        <f t="shared" si="55"/>
        <v>#N/A</v>
      </c>
      <c r="BD106" s="200" t="e">
        <f t="shared" si="56"/>
        <v>#N/A</v>
      </c>
      <c r="BE106" s="200" t="e">
        <f t="shared" si="57"/>
        <v>#N/A</v>
      </c>
      <c r="BF106" s="200" t="e">
        <f t="shared" si="58"/>
        <v>#N/A</v>
      </c>
      <c r="BG106" s="200" t="e">
        <f t="shared" si="59"/>
        <v>#N/A</v>
      </c>
      <c r="BH106" s="200" t="e">
        <f t="shared" si="60"/>
        <v>#N/A</v>
      </c>
      <c r="BI106" s="200" t="e">
        <f t="shared" si="61"/>
        <v>#N/A</v>
      </c>
      <c r="BJ106" s="200" t="e">
        <f t="shared" si="62"/>
        <v>#N/A</v>
      </c>
      <c r="BK106" s="200" t="e">
        <f t="shared" si="48"/>
        <v>#N/A</v>
      </c>
      <c r="BL106" s="200" t="e">
        <f t="shared" si="49"/>
        <v>#N/A</v>
      </c>
      <c r="BM106" s="200" t="e">
        <f t="shared" si="50"/>
        <v>#N/A</v>
      </c>
      <c r="BN106" s="175" t="e">
        <f t="shared" si="63"/>
        <v>#N/A</v>
      </c>
      <c r="BO106" s="196" t="e">
        <f t="shared" si="64"/>
        <v>#N/A</v>
      </c>
      <c r="BP106" s="196" t="e">
        <f t="shared" si="65"/>
        <v>#N/A</v>
      </c>
      <c r="BQ106" s="196" t="e">
        <f t="shared" si="66"/>
        <v>#N/A</v>
      </c>
      <c r="BR106" s="196" t="e">
        <f t="shared" si="67"/>
        <v>#N/A</v>
      </c>
      <c r="BS106" s="196" t="e">
        <f t="shared" si="68"/>
        <v>#N/A</v>
      </c>
      <c r="BT106" s="196" t="e">
        <f t="shared" si="69"/>
        <v>#N/A</v>
      </c>
      <c r="BU106" s="196" t="e">
        <f t="shared" si="70"/>
        <v>#N/A</v>
      </c>
      <c r="BV106" s="196" t="e">
        <f t="shared" si="71"/>
        <v>#N/A</v>
      </c>
      <c r="BW106" s="196" t="e">
        <f t="shared" si="51"/>
        <v>#N/A</v>
      </c>
      <c r="BX106" s="196" t="e">
        <f t="shared" si="52"/>
        <v>#N/A</v>
      </c>
      <c r="BY106" s="196" t="e">
        <f t="shared" si="53"/>
        <v>#N/A</v>
      </c>
      <c r="BZ106" s="196"/>
      <c r="CA106" s="232" t="s">
        <v>278</v>
      </c>
      <c r="CB106" s="229"/>
      <c r="CC106" s="229"/>
      <c r="CD106" s="229"/>
      <c r="CE106" s="238"/>
      <c r="CF106" s="238"/>
      <c r="CG106" s="238"/>
      <c r="CH106" s="229"/>
      <c r="CU106" s="175" t="str">
        <f t="shared" si="36"/>
        <v>N/A</v>
      </c>
      <c r="CV106" s="175" t="str">
        <f t="shared" si="37"/>
        <v>N/A</v>
      </c>
      <c r="CW106" s="175" t="str">
        <f t="shared" si="38"/>
        <v>N/A</v>
      </c>
      <c r="CX106" s="175" t="str">
        <f t="shared" si="39"/>
        <v>N/A</v>
      </c>
      <c r="CY106" s="175" t="str">
        <f t="shared" si="40"/>
        <v>N/A</v>
      </c>
      <c r="CZ106" s="175" t="str">
        <f t="shared" si="41"/>
        <v>N/A</v>
      </c>
      <c r="DA106" s="175" t="str">
        <f t="shared" si="42"/>
        <v>N/A</v>
      </c>
      <c r="DB106" s="175" t="str">
        <f t="shared" si="43"/>
        <v>N/A</v>
      </c>
      <c r="DC106" s="175" t="str">
        <f t="shared" si="44"/>
        <v>N/A</v>
      </c>
      <c r="DD106" s="175" t="str">
        <f t="shared" si="45"/>
        <v>N/A</v>
      </c>
      <c r="DE106" s="175" t="str">
        <f t="shared" si="46"/>
        <v>N/A</v>
      </c>
      <c r="DF106" s="175" t="str">
        <f t="shared" si="47"/>
        <v>N/A</v>
      </c>
    </row>
    <row r="107" spans="1:110" s="175" customFormat="1" ht="15">
      <c r="A107" s="263"/>
      <c r="F107" s="263"/>
      <c r="I107" s="248"/>
      <c r="J107" s="248"/>
      <c r="K107" s="242"/>
      <c r="O107" s="173"/>
      <c r="T107"/>
      <c r="U107"/>
      <c r="V107"/>
      <c r="W107"/>
      <c r="X107"/>
      <c r="Y107"/>
      <c r="Z107"/>
      <c r="AA107"/>
      <c r="AB107"/>
      <c r="AC107"/>
      <c r="AD107"/>
      <c r="AE107"/>
      <c r="AF107"/>
      <c r="AG107"/>
      <c r="AH107"/>
      <c r="AI107"/>
      <c r="AJ107"/>
      <c r="AK107"/>
      <c r="AL107"/>
      <c r="AM107"/>
      <c r="AN107"/>
      <c r="AO107"/>
      <c r="AP107"/>
      <c r="AQ107"/>
      <c r="AR107"/>
      <c r="AS107"/>
      <c r="AT107"/>
      <c r="AU107"/>
      <c r="AV107"/>
      <c r="AW107"/>
      <c r="AX107" s="196"/>
      <c r="AY107" s="196"/>
      <c r="AZ107" s="196"/>
      <c r="BA107" s="199" t="s">
        <v>305</v>
      </c>
      <c r="BB107" s="200" t="e">
        <f t="shared" si="54"/>
        <v>#N/A</v>
      </c>
      <c r="BC107" s="200" t="e">
        <f t="shared" si="55"/>
        <v>#N/A</v>
      </c>
      <c r="BD107" s="200" t="e">
        <f t="shared" si="56"/>
        <v>#N/A</v>
      </c>
      <c r="BE107" s="200" t="e">
        <f t="shared" si="57"/>
        <v>#N/A</v>
      </c>
      <c r="BF107" s="200" t="e">
        <f t="shared" si="58"/>
        <v>#N/A</v>
      </c>
      <c r="BG107" s="200" t="e">
        <f t="shared" si="59"/>
        <v>#N/A</v>
      </c>
      <c r="BH107" s="200" t="e">
        <f t="shared" si="60"/>
        <v>#N/A</v>
      </c>
      <c r="BI107" s="200" t="e">
        <f t="shared" si="61"/>
        <v>#N/A</v>
      </c>
      <c r="BJ107" s="200" t="e">
        <f t="shared" si="62"/>
        <v>#N/A</v>
      </c>
      <c r="BK107" s="200" t="e">
        <f t="shared" si="48"/>
        <v>#N/A</v>
      </c>
      <c r="BL107" s="200" t="e">
        <f t="shared" si="49"/>
        <v>#N/A</v>
      </c>
      <c r="BM107" s="200" t="e">
        <f t="shared" si="50"/>
        <v>#N/A</v>
      </c>
      <c r="BN107" s="175" t="e">
        <f t="shared" si="63"/>
        <v>#N/A</v>
      </c>
      <c r="BO107" s="196" t="e">
        <f t="shared" si="64"/>
        <v>#N/A</v>
      </c>
      <c r="BP107" s="196" t="e">
        <f t="shared" si="65"/>
        <v>#N/A</v>
      </c>
      <c r="BQ107" s="196" t="e">
        <f t="shared" si="66"/>
        <v>#N/A</v>
      </c>
      <c r="BR107" s="196" t="e">
        <f t="shared" si="67"/>
        <v>#N/A</v>
      </c>
      <c r="BS107" s="196" t="e">
        <f t="shared" si="68"/>
        <v>#N/A</v>
      </c>
      <c r="BT107" s="196" t="e">
        <f t="shared" si="69"/>
        <v>#N/A</v>
      </c>
      <c r="BU107" s="196" t="e">
        <f t="shared" si="70"/>
        <v>#N/A</v>
      </c>
      <c r="BV107" s="196" t="e">
        <f t="shared" si="71"/>
        <v>#N/A</v>
      </c>
      <c r="BW107" s="196" t="e">
        <f t="shared" si="51"/>
        <v>#N/A</v>
      </c>
      <c r="BX107" s="196" t="e">
        <f t="shared" si="52"/>
        <v>#N/A</v>
      </c>
      <c r="BY107" s="196" t="e">
        <f t="shared" si="53"/>
        <v>#N/A</v>
      </c>
      <c r="BZ107" s="196"/>
      <c r="CA107" s="232" t="s">
        <v>279</v>
      </c>
      <c r="CB107" s="229"/>
      <c r="CC107" s="229"/>
      <c r="CD107" s="229"/>
      <c r="CE107" s="238"/>
      <c r="CF107" s="238"/>
      <c r="CG107" s="238"/>
      <c r="CH107" s="229"/>
      <c r="CU107" s="175" t="str">
        <f t="shared" si="36"/>
        <v>N/A</v>
      </c>
      <c r="CV107" s="175" t="str">
        <f t="shared" si="37"/>
        <v>N/A</v>
      </c>
      <c r="CW107" s="175" t="str">
        <f t="shared" si="38"/>
        <v>N/A</v>
      </c>
      <c r="CX107" s="175" t="str">
        <f t="shared" si="39"/>
        <v>N/A</v>
      </c>
      <c r="CY107" s="175" t="str">
        <f t="shared" si="40"/>
        <v>N/A</v>
      </c>
      <c r="CZ107" s="175" t="str">
        <f t="shared" si="41"/>
        <v>N/A</v>
      </c>
      <c r="DA107" s="175" t="str">
        <f t="shared" si="42"/>
        <v>N/A</v>
      </c>
      <c r="DB107" s="175" t="str">
        <f t="shared" si="43"/>
        <v>N/A</v>
      </c>
      <c r="DC107" s="175" t="str">
        <f t="shared" si="44"/>
        <v>N/A</v>
      </c>
      <c r="DD107" s="175" t="str">
        <f t="shared" si="45"/>
        <v>N/A</v>
      </c>
      <c r="DE107" s="175" t="str">
        <f t="shared" si="46"/>
        <v>N/A</v>
      </c>
      <c r="DF107" s="175" t="str">
        <f t="shared" si="47"/>
        <v>N/A</v>
      </c>
    </row>
    <row r="108" spans="1:110" s="175" customFormat="1" ht="15">
      <c r="A108" s="263"/>
      <c r="F108" s="263"/>
      <c r="I108" s="248"/>
      <c r="J108" s="248"/>
      <c r="K108" s="242"/>
      <c r="O108" s="173"/>
      <c r="T108"/>
      <c r="U108"/>
      <c r="V108"/>
      <c r="W108"/>
      <c r="X108"/>
      <c r="Y108"/>
      <c r="Z108"/>
      <c r="AA108"/>
      <c r="AB108"/>
      <c r="AC108"/>
      <c r="AD108"/>
      <c r="AE108"/>
      <c r="AF108"/>
      <c r="AG108"/>
      <c r="AH108"/>
      <c r="AI108"/>
      <c r="AJ108"/>
      <c r="AK108"/>
      <c r="AL108"/>
      <c r="AM108"/>
      <c r="AN108"/>
      <c r="AO108"/>
      <c r="AP108"/>
      <c r="AQ108"/>
      <c r="AR108"/>
      <c r="AS108"/>
      <c r="AT108"/>
      <c r="AU108"/>
      <c r="AV108"/>
      <c r="AW108"/>
      <c r="AX108" s="196"/>
      <c r="AY108" s="196"/>
      <c r="AZ108" s="196"/>
      <c r="BA108" s="199" t="s">
        <v>291</v>
      </c>
      <c r="BB108" s="200" t="e">
        <f t="shared" si="54"/>
        <v>#N/A</v>
      </c>
      <c r="BC108" s="200" t="e">
        <f t="shared" si="55"/>
        <v>#N/A</v>
      </c>
      <c r="BD108" s="200" t="e">
        <f t="shared" si="56"/>
        <v>#N/A</v>
      </c>
      <c r="BE108" s="200" t="e">
        <f t="shared" si="57"/>
        <v>#N/A</v>
      </c>
      <c r="BF108" s="200" t="e">
        <f t="shared" si="58"/>
        <v>#N/A</v>
      </c>
      <c r="BG108" s="200" t="e">
        <f t="shared" si="59"/>
        <v>#N/A</v>
      </c>
      <c r="BH108" s="200" t="e">
        <f t="shared" si="60"/>
        <v>#N/A</v>
      </c>
      <c r="BI108" s="200" t="e">
        <f t="shared" si="61"/>
        <v>#N/A</v>
      </c>
      <c r="BJ108" s="200" t="e">
        <f t="shared" si="62"/>
        <v>#N/A</v>
      </c>
      <c r="BK108" s="200" t="e">
        <f t="shared" si="48"/>
        <v>#N/A</v>
      </c>
      <c r="BL108" s="200" t="e">
        <f t="shared" si="49"/>
        <v>#N/A</v>
      </c>
      <c r="BM108" s="200" t="e">
        <f t="shared" si="50"/>
        <v>#N/A</v>
      </c>
      <c r="BN108" s="175" t="e">
        <f t="shared" si="63"/>
        <v>#N/A</v>
      </c>
      <c r="BO108" s="196" t="e">
        <f t="shared" si="64"/>
        <v>#N/A</v>
      </c>
      <c r="BP108" s="196" t="e">
        <f t="shared" si="65"/>
        <v>#N/A</v>
      </c>
      <c r="BQ108" s="196" t="e">
        <f t="shared" si="66"/>
        <v>#N/A</v>
      </c>
      <c r="BR108" s="196" t="e">
        <f t="shared" si="67"/>
        <v>#N/A</v>
      </c>
      <c r="BS108" s="196" t="e">
        <f t="shared" si="68"/>
        <v>#N/A</v>
      </c>
      <c r="BT108" s="196" t="e">
        <f t="shared" si="69"/>
        <v>#N/A</v>
      </c>
      <c r="BU108" s="196" t="e">
        <f t="shared" si="70"/>
        <v>#N/A</v>
      </c>
      <c r="BV108" s="196" t="e">
        <f t="shared" si="71"/>
        <v>#N/A</v>
      </c>
      <c r="BW108" s="196" t="e">
        <f t="shared" si="51"/>
        <v>#N/A</v>
      </c>
      <c r="BX108" s="196" t="e">
        <f t="shared" si="52"/>
        <v>#N/A</v>
      </c>
      <c r="BY108" s="196" t="e">
        <f t="shared" si="53"/>
        <v>#N/A</v>
      </c>
      <c r="BZ108" s="196"/>
      <c r="CA108" s="232" t="s">
        <v>280</v>
      </c>
      <c r="CB108" s="229"/>
      <c r="CC108" s="229"/>
      <c r="CD108" s="229"/>
      <c r="CE108" s="238"/>
      <c r="CF108" s="238"/>
      <c r="CG108" s="238"/>
      <c r="CH108" s="229"/>
      <c r="CU108" s="175" t="str">
        <f t="shared" si="36"/>
        <v>N/A</v>
      </c>
      <c r="CV108" s="175" t="str">
        <f t="shared" si="37"/>
        <v>N/A</v>
      </c>
      <c r="CW108" s="175" t="str">
        <f t="shared" si="38"/>
        <v>N/A</v>
      </c>
      <c r="CX108" s="175" t="str">
        <f t="shared" si="39"/>
        <v>N/A</v>
      </c>
      <c r="CY108" s="175" t="str">
        <f t="shared" si="40"/>
        <v>N/A</v>
      </c>
      <c r="CZ108" s="175" t="str">
        <f t="shared" si="41"/>
        <v>N/A</v>
      </c>
      <c r="DA108" s="175" t="str">
        <f t="shared" si="42"/>
        <v>N/A</v>
      </c>
      <c r="DB108" s="175" t="str">
        <f t="shared" si="43"/>
        <v>N/A</v>
      </c>
      <c r="DC108" s="175" t="str">
        <f t="shared" si="44"/>
        <v>N/A</v>
      </c>
      <c r="DD108" s="175" t="str">
        <f t="shared" si="45"/>
        <v>N/A</v>
      </c>
      <c r="DE108" s="175" t="str">
        <f t="shared" si="46"/>
        <v>N/A</v>
      </c>
      <c r="DF108" s="175" t="str">
        <f t="shared" si="47"/>
        <v>N/A</v>
      </c>
    </row>
    <row r="109" spans="1:110" s="175" customFormat="1" ht="15">
      <c r="A109" s="263"/>
      <c r="F109" s="263"/>
      <c r="I109" s="338"/>
      <c r="J109" s="338"/>
      <c r="K109" s="242"/>
      <c r="O109" s="173"/>
      <c r="T109"/>
      <c r="U109"/>
      <c r="V109"/>
      <c r="W109"/>
      <c r="X109"/>
      <c r="Y109"/>
      <c r="Z109"/>
      <c r="AA109"/>
      <c r="AB109"/>
      <c r="AC109"/>
      <c r="AD109"/>
      <c r="AE109"/>
      <c r="AF109"/>
      <c r="AG109"/>
      <c r="AH109"/>
      <c r="AI109"/>
      <c r="AJ109"/>
      <c r="AK109"/>
      <c r="AL109"/>
      <c r="AM109"/>
      <c r="AN109"/>
      <c r="AO109"/>
      <c r="AP109"/>
      <c r="AQ109"/>
      <c r="AR109"/>
      <c r="AS109"/>
      <c r="AT109"/>
      <c r="AU109"/>
      <c r="AV109"/>
      <c r="AW109"/>
      <c r="AX109" s="196"/>
      <c r="AY109" s="196"/>
      <c r="AZ109" s="196"/>
      <c r="BA109" s="199" t="s">
        <v>271</v>
      </c>
      <c r="BB109" s="200" t="e">
        <f t="shared" si="54"/>
        <v>#N/A</v>
      </c>
      <c r="BC109" s="200" t="e">
        <f t="shared" si="55"/>
        <v>#N/A</v>
      </c>
      <c r="BD109" s="200" t="e">
        <f t="shared" si="56"/>
        <v>#N/A</v>
      </c>
      <c r="BE109" s="200" t="e">
        <f t="shared" si="57"/>
        <v>#N/A</v>
      </c>
      <c r="BF109" s="200" t="e">
        <f t="shared" si="58"/>
        <v>#N/A</v>
      </c>
      <c r="BG109" s="200" t="e">
        <f t="shared" si="59"/>
        <v>#N/A</v>
      </c>
      <c r="BH109" s="200" t="e">
        <f t="shared" si="60"/>
        <v>#N/A</v>
      </c>
      <c r="BI109" s="200" t="e">
        <f t="shared" si="61"/>
        <v>#N/A</v>
      </c>
      <c r="BJ109" s="200" t="e">
        <f t="shared" si="62"/>
        <v>#N/A</v>
      </c>
      <c r="BK109" s="200" t="e">
        <f t="shared" si="48"/>
        <v>#N/A</v>
      </c>
      <c r="BL109" s="200" t="e">
        <f t="shared" si="49"/>
        <v>#N/A</v>
      </c>
      <c r="BM109" s="200" t="e">
        <f t="shared" si="50"/>
        <v>#N/A</v>
      </c>
      <c r="BN109" s="175" t="e">
        <f t="shared" si="63"/>
        <v>#N/A</v>
      </c>
      <c r="BO109" s="196" t="e">
        <f t="shared" si="64"/>
        <v>#N/A</v>
      </c>
      <c r="BP109" s="196" t="e">
        <f t="shared" si="65"/>
        <v>#N/A</v>
      </c>
      <c r="BQ109" s="196" t="e">
        <f t="shared" si="66"/>
        <v>#N/A</v>
      </c>
      <c r="BR109" s="196" t="e">
        <f t="shared" si="67"/>
        <v>#N/A</v>
      </c>
      <c r="BS109" s="196" t="e">
        <f t="shared" si="68"/>
        <v>#N/A</v>
      </c>
      <c r="BT109" s="196" t="e">
        <f t="shared" si="69"/>
        <v>#N/A</v>
      </c>
      <c r="BU109" s="196" t="e">
        <f t="shared" si="70"/>
        <v>#N/A</v>
      </c>
      <c r="BV109" s="196" t="e">
        <f t="shared" si="71"/>
        <v>#N/A</v>
      </c>
      <c r="BW109" s="196" t="e">
        <f t="shared" si="51"/>
        <v>#N/A</v>
      </c>
      <c r="BX109" s="196" t="e">
        <f t="shared" si="52"/>
        <v>#N/A</v>
      </c>
      <c r="BY109" s="196" t="e">
        <f t="shared" si="53"/>
        <v>#N/A</v>
      </c>
      <c r="BZ109" s="196"/>
      <c r="CA109" s="232" t="s">
        <v>281</v>
      </c>
      <c r="CB109" s="229"/>
      <c r="CC109" s="229"/>
      <c r="CD109" s="229"/>
      <c r="CE109" s="238"/>
      <c r="CF109" s="238"/>
      <c r="CG109" s="238"/>
      <c r="CH109" s="229"/>
      <c r="CU109" s="175" t="str">
        <f t="shared" si="36"/>
        <v>N/A</v>
      </c>
      <c r="CV109" s="175" t="str">
        <f t="shared" si="37"/>
        <v>N/A</v>
      </c>
      <c r="CW109" s="175" t="str">
        <f t="shared" si="38"/>
        <v>N/A</v>
      </c>
      <c r="CX109" s="175" t="str">
        <f t="shared" si="39"/>
        <v>N/A</v>
      </c>
      <c r="CY109" s="175" t="str">
        <f t="shared" si="40"/>
        <v>N/A</v>
      </c>
      <c r="CZ109" s="175" t="str">
        <f t="shared" si="41"/>
        <v>N/A</v>
      </c>
      <c r="DA109" s="175" t="str">
        <f t="shared" si="42"/>
        <v>N/A</v>
      </c>
      <c r="DB109" s="175" t="str">
        <f t="shared" si="43"/>
        <v>N/A</v>
      </c>
      <c r="DC109" s="175" t="str">
        <f t="shared" si="44"/>
        <v>N/A</v>
      </c>
      <c r="DD109" s="175" t="str">
        <f t="shared" si="45"/>
        <v>N/A</v>
      </c>
      <c r="DE109" s="175" t="str">
        <f t="shared" si="46"/>
        <v>N/A</v>
      </c>
      <c r="DF109" s="175" t="str">
        <f t="shared" si="47"/>
        <v>N/A</v>
      </c>
    </row>
    <row r="110" spans="1:110" s="175" customFormat="1" ht="15">
      <c r="A110" s="263"/>
      <c r="F110" s="263"/>
      <c r="I110" s="248"/>
      <c r="J110" s="248"/>
      <c r="K110" s="242"/>
      <c r="O110" s="173"/>
      <c r="T110"/>
      <c r="U110"/>
      <c r="V110"/>
      <c r="W110"/>
      <c r="X110"/>
      <c r="Y110"/>
      <c r="Z110"/>
      <c r="AA110"/>
      <c r="AB110"/>
      <c r="AC110"/>
      <c r="AD110"/>
      <c r="AE110"/>
      <c r="AF110"/>
      <c r="AG110"/>
      <c r="AH110"/>
      <c r="AI110"/>
      <c r="AJ110"/>
      <c r="AK110"/>
      <c r="AL110"/>
      <c r="AM110"/>
      <c r="AN110"/>
      <c r="AO110"/>
      <c r="AP110"/>
      <c r="AQ110"/>
      <c r="AR110"/>
      <c r="AS110"/>
      <c r="AT110"/>
      <c r="AU110"/>
      <c r="AV110"/>
      <c r="AW110"/>
      <c r="AX110" s="196"/>
      <c r="AY110" s="196"/>
      <c r="AZ110" s="196"/>
      <c r="BA110" s="199" t="s">
        <v>273</v>
      </c>
      <c r="BB110" s="200" t="e">
        <f t="shared" si="54"/>
        <v>#N/A</v>
      </c>
      <c r="BC110" s="200" t="e">
        <f t="shared" si="55"/>
        <v>#N/A</v>
      </c>
      <c r="BD110" s="200" t="e">
        <f t="shared" si="56"/>
        <v>#N/A</v>
      </c>
      <c r="BE110" s="200" t="e">
        <f t="shared" si="57"/>
        <v>#N/A</v>
      </c>
      <c r="BF110" s="200" t="e">
        <f t="shared" si="58"/>
        <v>#N/A</v>
      </c>
      <c r="BG110" s="200" t="e">
        <f t="shared" si="59"/>
        <v>#N/A</v>
      </c>
      <c r="BH110" s="200" t="e">
        <f t="shared" si="60"/>
        <v>#N/A</v>
      </c>
      <c r="BI110" s="200" t="e">
        <f t="shared" si="61"/>
        <v>#N/A</v>
      </c>
      <c r="BJ110" s="200" t="e">
        <f t="shared" si="62"/>
        <v>#N/A</v>
      </c>
      <c r="BK110" s="200" t="e">
        <f t="shared" si="48"/>
        <v>#N/A</v>
      </c>
      <c r="BL110" s="200" t="e">
        <f t="shared" si="49"/>
        <v>#N/A</v>
      </c>
      <c r="BM110" s="200" t="e">
        <f t="shared" si="50"/>
        <v>#N/A</v>
      </c>
      <c r="BN110" s="175" t="e">
        <f t="shared" si="63"/>
        <v>#N/A</v>
      </c>
      <c r="BO110" s="196" t="e">
        <f t="shared" si="64"/>
        <v>#N/A</v>
      </c>
      <c r="BP110" s="196" t="e">
        <f t="shared" si="65"/>
        <v>#N/A</v>
      </c>
      <c r="BQ110" s="196" t="e">
        <f t="shared" si="66"/>
        <v>#N/A</v>
      </c>
      <c r="BR110" s="196" t="e">
        <f t="shared" si="67"/>
        <v>#N/A</v>
      </c>
      <c r="BS110" s="196" t="e">
        <f t="shared" si="68"/>
        <v>#N/A</v>
      </c>
      <c r="BT110" s="196" t="e">
        <f t="shared" si="69"/>
        <v>#N/A</v>
      </c>
      <c r="BU110" s="196" t="e">
        <f t="shared" si="70"/>
        <v>#N/A</v>
      </c>
      <c r="BV110" s="196" t="e">
        <f t="shared" si="71"/>
        <v>#N/A</v>
      </c>
      <c r="BW110" s="196" t="e">
        <f t="shared" si="51"/>
        <v>#N/A</v>
      </c>
      <c r="BX110" s="196" t="e">
        <f t="shared" si="52"/>
        <v>#N/A</v>
      </c>
      <c r="BY110" s="196" t="e">
        <f t="shared" si="53"/>
        <v>#N/A</v>
      </c>
      <c r="BZ110" s="196"/>
      <c r="CA110" s="232" t="s">
        <v>165</v>
      </c>
      <c r="CB110" s="229"/>
      <c r="CC110" s="229"/>
      <c r="CD110" s="229"/>
      <c r="CE110" s="238"/>
      <c r="CF110" s="238"/>
      <c r="CG110" s="238"/>
      <c r="CH110" s="229"/>
      <c r="CU110" s="175" t="str">
        <f t="shared" si="36"/>
        <v>N/A</v>
      </c>
      <c r="CV110" s="175" t="str">
        <f t="shared" si="37"/>
        <v>N/A</v>
      </c>
      <c r="CW110" s="175" t="str">
        <f t="shared" si="38"/>
        <v>N/A</v>
      </c>
      <c r="CX110" s="175" t="str">
        <f t="shared" si="39"/>
        <v>N/A</v>
      </c>
      <c r="CY110" s="175" t="str">
        <f t="shared" si="40"/>
        <v>N/A</v>
      </c>
      <c r="CZ110" s="175" t="str">
        <f t="shared" si="41"/>
        <v>N/A</v>
      </c>
      <c r="DA110" s="175" t="str">
        <f t="shared" si="42"/>
        <v>N/A</v>
      </c>
      <c r="DB110" s="175" t="str">
        <f t="shared" si="43"/>
        <v>N/A</v>
      </c>
      <c r="DC110" s="175" t="str">
        <f t="shared" si="44"/>
        <v>N/A</v>
      </c>
      <c r="DD110" s="175" t="str">
        <f t="shared" si="45"/>
        <v>N/A</v>
      </c>
      <c r="DE110" s="175" t="str">
        <f t="shared" si="46"/>
        <v>N/A</v>
      </c>
      <c r="DF110" s="175" t="str">
        <f t="shared" si="47"/>
        <v>N/A</v>
      </c>
    </row>
    <row r="111" spans="1:110" s="175" customFormat="1" ht="15">
      <c r="A111" s="263"/>
      <c r="F111" s="263"/>
      <c r="I111" s="341"/>
      <c r="J111" s="341"/>
      <c r="K111" s="242"/>
      <c r="O111" s="173"/>
      <c r="T111"/>
      <c r="U111"/>
      <c r="V111"/>
      <c r="W111"/>
      <c r="X111"/>
      <c r="Y111"/>
      <c r="Z111"/>
      <c r="AA111"/>
      <c r="AB111"/>
      <c r="AC111"/>
      <c r="AD111"/>
      <c r="AE111"/>
      <c r="AF111"/>
      <c r="AG111"/>
      <c r="AH111"/>
      <c r="AI111"/>
      <c r="AJ111"/>
      <c r="AK111"/>
      <c r="AL111"/>
      <c r="AM111"/>
      <c r="AN111"/>
      <c r="AO111"/>
      <c r="AP111"/>
      <c r="AQ111"/>
      <c r="AR111"/>
      <c r="AS111"/>
      <c r="AT111"/>
      <c r="AU111"/>
      <c r="AV111"/>
      <c r="AW111"/>
      <c r="AX111" s="196"/>
      <c r="AY111" s="196"/>
      <c r="AZ111" s="196"/>
      <c r="BA111" s="199" t="s">
        <v>308</v>
      </c>
      <c r="BB111" s="200" t="e">
        <f t="shared" si="54"/>
        <v>#N/A</v>
      </c>
      <c r="BC111" s="200" t="e">
        <f t="shared" si="55"/>
        <v>#N/A</v>
      </c>
      <c r="BD111" s="200" t="e">
        <f t="shared" si="56"/>
        <v>#N/A</v>
      </c>
      <c r="BE111" s="200" t="e">
        <f t="shared" si="57"/>
        <v>#N/A</v>
      </c>
      <c r="BF111" s="200" t="e">
        <f t="shared" si="58"/>
        <v>#N/A</v>
      </c>
      <c r="BG111" s="200" t="e">
        <f t="shared" si="59"/>
        <v>#N/A</v>
      </c>
      <c r="BH111" s="200" t="e">
        <f t="shared" si="60"/>
        <v>#N/A</v>
      </c>
      <c r="BI111" s="200" t="e">
        <f t="shared" si="61"/>
        <v>#N/A</v>
      </c>
      <c r="BJ111" s="200" t="e">
        <f t="shared" si="62"/>
        <v>#N/A</v>
      </c>
      <c r="BK111" s="200" t="e">
        <f t="shared" si="48"/>
        <v>#N/A</v>
      </c>
      <c r="BL111" s="200" t="e">
        <f t="shared" si="49"/>
        <v>#N/A</v>
      </c>
      <c r="BM111" s="200" t="e">
        <f t="shared" si="50"/>
        <v>#N/A</v>
      </c>
      <c r="BN111" s="175" t="e">
        <f t="shared" si="63"/>
        <v>#N/A</v>
      </c>
      <c r="BO111" s="196" t="e">
        <f t="shared" si="64"/>
        <v>#N/A</v>
      </c>
      <c r="BP111" s="196" t="e">
        <f t="shared" si="65"/>
        <v>#N/A</v>
      </c>
      <c r="BQ111" s="196" t="e">
        <f t="shared" si="66"/>
        <v>#N/A</v>
      </c>
      <c r="BR111" s="196" t="e">
        <f t="shared" si="67"/>
        <v>#N/A</v>
      </c>
      <c r="BS111" s="196" t="e">
        <f t="shared" si="68"/>
        <v>#N/A</v>
      </c>
      <c r="BT111" s="196" t="e">
        <f t="shared" si="69"/>
        <v>#N/A</v>
      </c>
      <c r="BU111" s="196" t="e">
        <f t="shared" si="70"/>
        <v>#N/A</v>
      </c>
      <c r="BV111" s="196" t="e">
        <f t="shared" si="71"/>
        <v>#N/A</v>
      </c>
      <c r="BW111" s="196" t="e">
        <f t="shared" si="51"/>
        <v>#N/A</v>
      </c>
      <c r="BX111" s="196" t="e">
        <f t="shared" si="52"/>
        <v>#N/A</v>
      </c>
      <c r="BY111" s="196" t="e">
        <f t="shared" si="53"/>
        <v>#N/A</v>
      </c>
      <c r="BZ111" s="196"/>
      <c r="CA111" s="232" t="s">
        <v>167</v>
      </c>
      <c r="CB111" s="229"/>
      <c r="CC111" s="229"/>
      <c r="CD111" s="229"/>
      <c r="CE111" s="238"/>
      <c r="CF111" s="238"/>
      <c r="CG111" s="238"/>
      <c r="CH111" s="229"/>
      <c r="CU111" s="175" t="str">
        <f t="shared" si="36"/>
        <v>N/A</v>
      </c>
      <c r="CV111" s="175" t="str">
        <f t="shared" si="37"/>
        <v>N/A</v>
      </c>
      <c r="CW111" s="175" t="str">
        <f t="shared" si="38"/>
        <v>N/A</v>
      </c>
      <c r="CX111" s="175" t="str">
        <f t="shared" si="39"/>
        <v>N/A</v>
      </c>
      <c r="CY111" s="175" t="str">
        <f t="shared" si="40"/>
        <v>N/A</v>
      </c>
      <c r="CZ111" s="175" t="str">
        <f t="shared" si="41"/>
        <v>N/A</v>
      </c>
      <c r="DA111" s="175" t="str">
        <f t="shared" si="42"/>
        <v>N/A</v>
      </c>
      <c r="DB111" s="175" t="str">
        <f t="shared" si="43"/>
        <v>N/A</v>
      </c>
      <c r="DC111" s="175" t="str">
        <f t="shared" si="44"/>
        <v>N/A</v>
      </c>
      <c r="DD111" s="175" t="str">
        <f t="shared" si="45"/>
        <v>N/A</v>
      </c>
      <c r="DE111" s="175" t="str">
        <f t="shared" si="46"/>
        <v>N/A</v>
      </c>
      <c r="DF111" s="175" t="str">
        <f t="shared" si="47"/>
        <v>N/A</v>
      </c>
    </row>
    <row r="112" spans="1:110" s="175" customFormat="1" ht="15">
      <c r="A112" s="263"/>
      <c r="F112" s="263"/>
      <c r="I112" s="248"/>
      <c r="J112" s="248"/>
      <c r="K112" s="242"/>
      <c r="O112" s="173"/>
      <c r="T112"/>
      <c r="U112"/>
      <c r="V112"/>
      <c r="W112"/>
      <c r="X112"/>
      <c r="Y112"/>
      <c r="Z112"/>
      <c r="AA112"/>
      <c r="AB112"/>
      <c r="AC112"/>
      <c r="AD112"/>
      <c r="AE112"/>
      <c r="AF112"/>
      <c r="AG112"/>
      <c r="AH112"/>
      <c r="AI112"/>
      <c r="AJ112"/>
      <c r="AK112"/>
      <c r="AL112"/>
      <c r="AM112"/>
      <c r="AN112"/>
      <c r="AO112"/>
      <c r="AP112"/>
      <c r="AQ112"/>
      <c r="AR112"/>
      <c r="AS112"/>
      <c r="AT112"/>
      <c r="AU112"/>
      <c r="AV112"/>
      <c r="AW112"/>
      <c r="AX112" s="196"/>
      <c r="AY112" s="196"/>
      <c r="AZ112" s="196"/>
      <c r="BA112" s="199" t="s">
        <v>309</v>
      </c>
      <c r="BB112" s="200" t="e">
        <f t="shared" si="54"/>
        <v>#N/A</v>
      </c>
      <c r="BC112" s="200" t="e">
        <f t="shared" si="55"/>
        <v>#N/A</v>
      </c>
      <c r="BD112" s="200" t="e">
        <f t="shared" si="56"/>
        <v>#N/A</v>
      </c>
      <c r="BE112" s="200" t="e">
        <f t="shared" si="57"/>
        <v>#N/A</v>
      </c>
      <c r="BF112" s="200" t="e">
        <f t="shared" si="58"/>
        <v>#N/A</v>
      </c>
      <c r="BG112" s="200" t="e">
        <f t="shared" si="59"/>
        <v>#N/A</v>
      </c>
      <c r="BH112" s="200" t="e">
        <f t="shared" si="60"/>
        <v>#N/A</v>
      </c>
      <c r="BI112" s="200" t="e">
        <f t="shared" si="61"/>
        <v>#N/A</v>
      </c>
      <c r="BJ112" s="200" t="e">
        <f t="shared" si="62"/>
        <v>#N/A</v>
      </c>
      <c r="BK112" s="200" t="e">
        <f t="shared" si="48"/>
        <v>#N/A</v>
      </c>
      <c r="BL112" s="200" t="e">
        <f t="shared" si="49"/>
        <v>#N/A</v>
      </c>
      <c r="BM112" s="200" t="e">
        <f t="shared" si="50"/>
        <v>#N/A</v>
      </c>
      <c r="BN112" s="175" t="e">
        <f t="shared" si="63"/>
        <v>#N/A</v>
      </c>
      <c r="BO112" s="196" t="e">
        <f t="shared" si="64"/>
        <v>#N/A</v>
      </c>
      <c r="BP112" s="196" t="e">
        <f t="shared" si="65"/>
        <v>#N/A</v>
      </c>
      <c r="BQ112" s="196" t="e">
        <f t="shared" si="66"/>
        <v>#N/A</v>
      </c>
      <c r="BR112" s="196" t="e">
        <f t="shared" si="67"/>
        <v>#N/A</v>
      </c>
      <c r="BS112" s="196" t="e">
        <f t="shared" si="68"/>
        <v>#N/A</v>
      </c>
      <c r="BT112" s="196" t="e">
        <f t="shared" si="69"/>
        <v>#N/A</v>
      </c>
      <c r="BU112" s="196" t="e">
        <f t="shared" si="70"/>
        <v>#N/A</v>
      </c>
      <c r="BV112" s="196" t="e">
        <f t="shared" si="71"/>
        <v>#N/A</v>
      </c>
      <c r="BW112" s="196" t="e">
        <f t="shared" si="51"/>
        <v>#N/A</v>
      </c>
      <c r="BX112" s="196" t="e">
        <f t="shared" si="52"/>
        <v>#N/A</v>
      </c>
      <c r="BY112" s="196" t="e">
        <f t="shared" si="53"/>
        <v>#N/A</v>
      </c>
      <c r="BZ112" s="196"/>
      <c r="CA112" s="232" t="s">
        <v>170</v>
      </c>
      <c r="CB112" s="229"/>
      <c r="CC112" s="229"/>
      <c r="CD112" s="229"/>
      <c r="CE112" s="238"/>
      <c r="CF112" s="238"/>
      <c r="CG112" s="238"/>
      <c r="CH112" s="229"/>
      <c r="CU112" s="175" t="str">
        <f t="shared" si="36"/>
        <v>N/A</v>
      </c>
      <c r="CV112" s="175" t="str">
        <f t="shared" si="37"/>
        <v>N/A</v>
      </c>
      <c r="CW112" s="175" t="str">
        <f t="shared" si="38"/>
        <v>N/A</v>
      </c>
      <c r="CX112" s="175" t="str">
        <f t="shared" si="39"/>
        <v>N/A</v>
      </c>
      <c r="CY112" s="175" t="str">
        <f t="shared" si="40"/>
        <v>N/A</v>
      </c>
      <c r="CZ112" s="175" t="str">
        <f t="shared" si="41"/>
        <v>N/A</v>
      </c>
      <c r="DA112" s="175" t="str">
        <f t="shared" si="42"/>
        <v>N/A</v>
      </c>
      <c r="DB112" s="175" t="str">
        <f t="shared" si="43"/>
        <v>N/A</v>
      </c>
      <c r="DC112" s="175" t="str">
        <f t="shared" si="44"/>
        <v>N/A</v>
      </c>
      <c r="DD112" s="175" t="str">
        <f t="shared" si="45"/>
        <v>N/A</v>
      </c>
      <c r="DE112" s="175" t="str">
        <f t="shared" si="46"/>
        <v>N/A</v>
      </c>
      <c r="DF112" s="175" t="str">
        <f t="shared" si="47"/>
        <v>N/A</v>
      </c>
    </row>
    <row r="113" spans="1:110" s="175" customFormat="1" ht="15">
      <c r="A113" s="263"/>
      <c r="F113" s="263"/>
      <c r="I113" s="248"/>
      <c r="J113" s="248"/>
      <c r="K113" s="242"/>
      <c r="O113" s="173"/>
      <c r="T113"/>
      <c r="U113"/>
      <c r="V113"/>
      <c r="W113"/>
      <c r="X113"/>
      <c r="Y113"/>
      <c r="Z113"/>
      <c r="AA113"/>
      <c r="AB113"/>
      <c r="AC113"/>
      <c r="AD113"/>
      <c r="AE113"/>
      <c r="AF113"/>
      <c r="AG113"/>
      <c r="AH113"/>
      <c r="AI113"/>
      <c r="AJ113"/>
      <c r="AK113"/>
      <c r="AL113"/>
      <c r="AM113"/>
      <c r="AN113"/>
      <c r="AO113"/>
      <c r="AP113"/>
      <c r="AQ113"/>
      <c r="AR113"/>
      <c r="AS113"/>
      <c r="AT113"/>
      <c r="AU113"/>
      <c r="AV113"/>
      <c r="AW113"/>
      <c r="AX113" s="196"/>
      <c r="AY113" s="196"/>
      <c r="AZ113" s="196"/>
      <c r="BA113" s="199" t="s">
        <v>206</v>
      </c>
      <c r="BB113" s="200" t="e">
        <f t="shared" si="54"/>
        <v>#N/A</v>
      </c>
      <c r="BC113" s="200" t="e">
        <f t="shared" si="55"/>
        <v>#N/A</v>
      </c>
      <c r="BD113" s="200" t="e">
        <f t="shared" si="56"/>
        <v>#N/A</v>
      </c>
      <c r="BE113" s="200" t="e">
        <f t="shared" si="57"/>
        <v>#N/A</v>
      </c>
      <c r="BF113" s="200" t="e">
        <f t="shared" si="58"/>
        <v>#N/A</v>
      </c>
      <c r="BG113" s="200" t="e">
        <f t="shared" si="59"/>
        <v>#N/A</v>
      </c>
      <c r="BH113" s="200" t="e">
        <f t="shared" si="60"/>
        <v>#N/A</v>
      </c>
      <c r="BI113" s="200" t="e">
        <f t="shared" si="61"/>
        <v>#N/A</v>
      </c>
      <c r="BJ113" s="200" t="e">
        <f t="shared" si="62"/>
        <v>#N/A</v>
      </c>
      <c r="BK113" s="200" t="e">
        <f t="shared" si="48"/>
        <v>#N/A</v>
      </c>
      <c r="BL113" s="200" t="e">
        <f t="shared" si="49"/>
        <v>#N/A</v>
      </c>
      <c r="BM113" s="200" t="e">
        <f t="shared" si="50"/>
        <v>#N/A</v>
      </c>
      <c r="BN113" s="175" t="e">
        <f t="shared" si="63"/>
        <v>#N/A</v>
      </c>
      <c r="BO113" s="196" t="e">
        <f t="shared" si="64"/>
        <v>#N/A</v>
      </c>
      <c r="BP113" s="196" t="e">
        <f t="shared" si="65"/>
        <v>#N/A</v>
      </c>
      <c r="BQ113" s="196" t="e">
        <f t="shared" si="66"/>
        <v>#N/A</v>
      </c>
      <c r="BR113" s="196" t="e">
        <f t="shared" si="67"/>
        <v>#N/A</v>
      </c>
      <c r="BS113" s="196" t="e">
        <f t="shared" si="68"/>
        <v>#N/A</v>
      </c>
      <c r="BT113" s="196" t="e">
        <f t="shared" si="69"/>
        <v>#N/A</v>
      </c>
      <c r="BU113" s="196" t="e">
        <f t="shared" si="70"/>
        <v>#N/A</v>
      </c>
      <c r="BV113" s="196" t="e">
        <f t="shared" si="71"/>
        <v>#N/A</v>
      </c>
      <c r="BW113" s="196" t="e">
        <f t="shared" si="51"/>
        <v>#N/A</v>
      </c>
      <c r="BX113" s="196" t="e">
        <f t="shared" si="52"/>
        <v>#N/A</v>
      </c>
      <c r="BY113" s="196" t="e">
        <f t="shared" si="53"/>
        <v>#N/A</v>
      </c>
      <c r="BZ113" s="196"/>
      <c r="CA113" s="232" t="s">
        <v>175</v>
      </c>
      <c r="CB113" s="229"/>
      <c r="CC113" s="229"/>
      <c r="CD113" s="229"/>
      <c r="CE113" s="238"/>
      <c r="CF113" s="238"/>
      <c r="CG113" s="238"/>
      <c r="CH113" s="229"/>
      <c r="CU113" s="175" t="str">
        <f t="shared" si="36"/>
        <v>N/A</v>
      </c>
      <c r="CV113" s="175" t="str">
        <f t="shared" si="37"/>
        <v>N/A</v>
      </c>
      <c r="CW113" s="175" t="str">
        <f t="shared" si="38"/>
        <v>N/A</v>
      </c>
      <c r="CX113" s="175" t="str">
        <f t="shared" si="39"/>
        <v>N/A</v>
      </c>
      <c r="CY113" s="175" t="str">
        <f t="shared" si="40"/>
        <v>N/A</v>
      </c>
      <c r="CZ113" s="175" t="str">
        <f t="shared" si="41"/>
        <v>N/A</v>
      </c>
      <c r="DA113" s="175" t="str">
        <f t="shared" si="42"/>
        <v>N/A</v>
      </c>
      <c r="DB113" s="175" t="str">
        <f t="shared" si="43"/>
        <v>N/A</v>
      </c>
      <c r="DC113" s="175" t="str">
        <f t="shared" si="44"/>
        <v>N/A</v>
      </c>
      <c r="DD113" s="175" t="str">
        <f t="shared" si="45"/>
        <v>N/A</v>
      </c>
      <c r="DE113" s="175" t="str">
        <f t="shared" si="46"/>
        <v>N/A</v>
      </c>
      <c r="DF113" s="175" t="str">
        <f t="shared" si="47"/>
        <v>N/A</v>
      </c>
    </row>
    <row r="114" spans="1:110" s="175" customFormat="1" ht="15">
      <c r="A114" s="263"/>
      <c r="F114" s="263"/>
      <c r="I114" s="248"/>
      <c r="J114" s="248"/>
      <c r="K114" s="242"/>
      <c r="O114" s="173"/>
      <c r="T114"/>
      <c r="U114"/>
      <c r="V114"/>
      <c r="W114"/>
      <c r="X114"/>
      <c r="Y114"/>
      <c r="Z114"/>
      <c r="AA114"/>
      <c r="AB114"/>
      <c r="AC114"/>
      <c r="AD114"/>
      <c r="AE114"/>
      <c r="AF114"/>
      <c r="AG114"/>
      <c r="AH114"/>
      <c r="AI114"/>
      <c r="AJ114"/>
      <c r="AK114"/>
      <c r="AL114"/>
      <c r="AM114"/>
      <c r="AN114"/>
      <c r="AO114"/>
      <c r="AP114"/>
      <c r="AQ114"/>
      <c r="AR114"/>
      <c r="AS114"/>
      <c r="AT114"/>
      <c r="AU114"/>
      <c r="AV114"/>
      <c r="AW114"/>
      <c r="AX114" s="196"/>
      <c r="AY114" s="196"/>
      <c r="AZ114" s="196"/>
      <c r="BA114" s="199" t="s">
        <v>210</v>
      </c>
      <c r="BB114" s="200" t="e">
        <f t="shared" si="54"/>
        <v>#N/A</v>
      </c>
      <c r="BC114" s="200" t="e">
        <f t="shared" si="55"/>
        <v>#N/A</v>
      </c>
      <c r="BD114" s="200" t="e">
        <f t="shared" si="56"/>
        <v>#N/A</v>
      </c>
      <c r="BE114" s="200" t="e">
        <f t="shared" si="57"/>
        <v>#N/A</v>
      </c>
      <c r="BF114" s="200" t="e">
        <f t="shared" si="58"/>
        <v>#N/A</v>
      </c>
      <c r="BG114" s="200" t="e">
        <f t="shared" si="59"/>
        <v>#N/A</v>
      </c>
      <c r="BH114" s="200" t="e">
        <f t="shared" si="60"/>
        <v>#N/A</v>
      </c>
      <c r="BI114" s="200" t="e">
        <f t="shared" si="61"/>
        <v>#N/A</v>
      </c>
      <c r="BJ114" s="200" t="e">
        <f t="shared" si="62"/>
        <v>#N/A</v>
      </c>
      <c r="BK114" s="200" t="e">
        <f t="shared" si="48"/>
        <v>#N/A</v>
      </c>
      <c r="BL114" s="200" t="e">
        <f t="shared" si="49"/>
        <v>#N/A</v>
      </c>
      <c r="BM114" s="200" t="e">
        <f t="shared" si="50"/>
        <v>#N/A</v>
      </c>
      <c r="BN114" s="175" t="e">
        <f t="shared" si="63"/>
        <v>#N/A</v>
      </c>
      <c r="BO114" s="196" t="e">
        <f t="shared" si="64"/>
        <v>#N/A</v>
      </c>
      <c r="BP114" s="196" t="e">
        <f t="shared" si="65"/>
        <v>#N/A</v>
      </c>
      <c r="BQ114" s="196" t="e">
        <f t="shared" si="66"/>
        <v>#N/A</v>
      </c>
      <c r="BR114" s="196" t="e">
        <f t="shared" si="67"/>
        <v>#N/A</v>
      </c>
      <c r="BS114" s="196" t="e">
        <f t="shared" si="68"/>
        <v>#N/A</v>
      </c>
      <c r="BT114" s="196" t="e">
        <f t="shared" si="69"/>
        <v>#N/A</v>
      </c>
      <c r="BU114" s="196" t="e">
        <f t="shared" si="70"/>
        <v>#N/A</v>
      </c>
      <c r="BV114" s="196" t="e">
        <f t="shared" si="71"/>
        <v>#N/A</v>
      </c>
      <c r="BW114" s="196" t="e">
        <f t="shared" si="51"/>
        <v>#N/A</v>
      </c>
      <c r="BX114" s="196" t="e">
        <f t="shared" si="52"/>
        <v>#N/A</v>
      </c>
      <c r="BY114" s="196" t="e">
        <f t="shared" si="53"/>
        <v>#N/A</v>
      </c>
      <c r="BZ114" s="196"/>
      <c r="CA114" s="232" t="s">
        <v>252</v>
      </c>
      <c r="CB114" s="229"/>
      <c r="CC114" s="229"/>
      <c r="CD114" s="229"/>
      <c r="CE114" s="238"/>
      <c r="CF114" s="238"/>
      <c r="CG114" s="238"/>
      <c r="CH114" s="229"/>
      <c r="CU114" s="175" t="str">
        <f t="shared" si="36"/>
        <v>N/A</v>
      </c>
      <c r="CV114" s="175" t="str">
        <f t="shared" si="37"/>
        <v>N/A</v>
      </c>
      <c r="CW114" s="175" t="str">
        <f t="shared" si="38"/>
        <v>N/A</v>
      </c>
      <c r="CX114" s="175" t="str">
        <f t="shared" si="39"/>
        <v>N/A</v>
      </c>
      <c r="CY114" s="175" t="str">
        <f t="shared" si="40"/>
        <v>N/A</v>
      </c>
      <c r="CZ114" s="175" t="str">
        <f t="shared" si="41"/>
        <v>N/A</v>
      </c>
      <c r="DA114" s="175" t="str">
        <f t="shared" si="42"/>
        <v>N/A</v>
      </c>
      <c r="DB114" s="175" t="str">
        <f t="shared" si="43"/>
        <v>N/A</v>
      </c>
      <c r="DC114" s="175" t="str">
        <f t="shared" si="44"/>
        <v>N/A</v>
      </c>
      <c r="DD114" s="175" t="str">
        <f t="shared" si="45"/>
        <v>N/A</v>
      </c>
      <c r="DE114" s="175" t="str">
        <f t="shared" si="46"/>
        <v>N/A</v>
      </c>
      <c r="DF114" s="175" t="str">
        <f t="shared" si="47"/>
        <v>N/A</v>
      </c>
    </row>
    <row r="115" spans="1:110" s="175" customFormat="1" ht="15">
      <c r="A115" s="263"/>
      <c r="F115" s="263"/>
      <c r="I115" s="249"/>
      <c r="J115" s="249"/>
      <c r="K115" s="242"/>
      <c r="O115" s="173"/>
      <c r="T115"/>
      <c r="U115"/>
      <c r="V115"/>
      <c r="W115"/>
      <c r="X115"/>
      <c r="Y115"/>
      <c r="Z115"/>
      <c r="AA115"/>
      <c r="AB115"/>
      <c r="AC115"/>
      <c r="AD115"/>
      <c r="AE115"/>
      <c r="AF115"/>
      <c r="AG115"/>
      <c r="AH115"/>
      <c r="AI115"/>
      <c r="AJ115"/>
      <c r="AK115"/>
      <c r="AL115"/>
      <c r="AM115"/>
      <c r="AN115"/>
      <c r="AO115"/>
      <c r="AP115"/>
      <c r="AQ115"/>
      <c r="AR115"/>
      <c r="AS115"/>
      <c r="AT115"/>
      <c r="AU115"/>
      <c r="AV115"/>
      <c r="AW115"/>
      <c r="AX115" s="196"/>
      <c r="AY115" s="196"/>
      <c r="AZ115" s="196"/>
      <c r="BA115" s="199" t="s">
        <v>297</v>
      </c>
      <c r="BB115" s="200" t="e">
        <f t="shared" si="54"/>
        <v>#N/A</v>
      </c>
      <c r="BC115" s="200" t="e">
        <f t="shared" si="55"/>
        <v>#N/A</v>
      </c>
      <c r="BD115" s="200" t="e">
        <f t="shared" si="56"/>
        <v>#N/A</v>
      </c>
      <c r="BE115" s="200" t="e">
        <f t="shared" si="57"/>
        <v>#N/A</v>
      </c>
      <c r="BF115" s="200" t="e">
        <f t="shared" si="58"/>
        <v>#N/A</v>
      </c>
      <c r="BG115" s="200" t="e">
        <f t="shared" si="59"/>
        <v>#N/A</v>
      </c>
      <c r="BH115" s="200" t="e">
        <f t="shared" si="60"/>
        <v>#N/A</v>
      </c>
      <c r="BI115" s="200" t="e">
        <f t="shared" si="61"/>
        <v>#N/A</v>
      </c>
      <c r="BJ115" s="200" t="e">
        <f t="shared" si="62"/>
        <v>#N/A</v>
      </c>
      <c r="BK115" s="200" t="e">
        <f t="shared" si="48"/>
        <v>#N/A</v>
      </c>
      <c r="BL115" s="200" t="e">
        <f t="shared" si="49"/>
        <v>#N/A</v>
      </c>
      <c r="BM115" s="200" t="e">
        <f t="shared" si="50"/>
        <v>#N/A</v>
      </c>
      <c r="BN115" s="175" t="e">
        <f t="shared" si="63"/>
        <v>#N/A</v>
      </c>
      <c r="BO115" s="196" t="e">
        <f t="shared" si="64"/>
        <v>#N/A</v>
      </c>
      <c r="BP115" s="196" t="e">
        <f t="shared" si="65"/>
        <v>#N/A</v>
      </c>
      <c r="BQ115" s="196" t="e">
        <f t="shared" si="66"/>
        <v>#N/A</v>
      </c>
      <c r="BR115" s="196" t="e">
        <f t="shared" si="67"/>
        <v>#N/A</v>
      </c>
      <c r="BS115" s="196" t="e">
        <f t="shared" si="68"/>
        <v>#N/A</v>
      </c>
      <c r="BT115" s="196" t="e">
        <f t="shared" si="69"/>
        <v>#N/A</v>
      </c>
      <c r="BU115" s="196" t="e">
        <f t="shared" si="70"/>
        <v>#N/A</v>
      </c>
      <c r="BV115" s="196" t="e">
        <f t="shared" si="71"/>
        <v>#N/A</v>
      </c>
      <c r="BW115" s="196" t="e">
        <f t="shared" si="51"/>
        <v>#N/A</v>
      </c>
      <c r="BX115" s="196" t="e">
        <f t="shared" si="52"/>
        <v>#N/A</v>
      </c>
      <c r="BY115" s="196" t="e">
        <f t="shared" si="53"/>
        <v>#N/A</v>
      </c>
      <c r="BZ115" s="196"/>
      <c r="CA115" s="232" t="s">
        <v>191</v>
      </c>
      <c r="CB115" s="229"/>
      <c r="CC115" s="229"/>
      <c r="CD115" s="229"/>
      <c r="CE115" s="238"/>
      <c r="CF115" s="238"/>
      <c r="CG115" s="238"/>
      <c r="CH115" s="229"/>
      <c r="CU115" s="175" t="str">
        <f t="shared" si="36"/>
        <v>N/A</v>
      </c>
      <c r="CV115" s="175" t="str">
        <f t="shared" si="37"/>
        <v>N/A</v>
      </c>
      <c r="CW115" s="175" t="str">
        <f t="shared" si="38"/>
        <v>N/A</v>
      </c>
      <c r="CX115" s="175" t="str">
        <f t="shared" si="39"/>
        <v>N/A</v>
      </c>
      <c r="CY115" s="175" t="str">
        <f t="shared" si="40"/>
        <v>N/A</v>
      </c>
      <c r="CZ115" s="175" t="str">
        <f t="shared" si="41"/>
        <v>N/A</v>
      </c>
      <c r="DA115" s="175" t="str">
        <f t="shared" si="42"/>
        <v>N/A</v>
      </c>
      <c r="DB115" s="175" t="str">
        <f t="shared" si="43"/>
        <v>N/A</v>
      </c>
      <c r="DC115" s="175" t="str">
        <f t="shared" si="44"/>
        <v>N/A</v>
      </c>
      <c r="DD115" s="175" t="str">
        <f t="shared" si="45"/>
        <v>N/A</v>
      </c>
      <c r="DE115" s="175" t="str">
        <f t="shared" si="46"/>
        <v>N/A</v>
      </c>
      <c r="DF115" s="175" t="str">
        <f t="shared" si="47"/>
        <v>N/A</v>
      </c>
    </row>
    <row r="116" spans="1:110" s="175" customFormat="1" ht="15">
      <c r="A116" s="263"/>
      <c r="F116" s="263"/>
      <c r="I116" s="248"/>
      <c r="J116" s="248"/>
      <c r="K116" s="242"/>
      <c r="O116" s="173"/>
      <c r="T116"/>
      <c r="U116"/>
      <c r="V116"/>
      <c r="W116"/>
      <c r="X116"/>
      <c r="Y116"/>
      <c r="Z116"/>
      <c r="AA116"/>
      <c r="AB116"/>
      <c r="AC116"/>
      <c r="AD116"/>
      <c r="AE116"/>
      <c r="AF116"/>
      <c r="AG116"/>
      <c r="AH116"/>
      <c r="AI116"/>
      <c r="AJ116"/>
      <c r="AK116"/>
      <c r="AL116"/>
      <c r="AM116"/>
      <c r="AN116"/>
      <c r="AO116"/>
      <c r="AP116"/>
      <c r="AQ116"/>
      <c r="AR116"/>
      <c r="AS116"/>
      <c r="AT116"/>
      <c r="AU116"/>
      <c r="AV116"/>
      <c r="AW116"/>
      <c r="AX116" s="196"/>
      <c r="AY116" s="196"/>
      <c r="AZ116" s="196"/>
      <c r="BA116" s="199" t="s">
        <v>214</v>
      </c>
      <c r="BB116" s="200" t="e">
        <f t="shared" si="54"/>
        <v>#N/A</v>
      </c>
      <c r="BC116" s="200" t="e">
        <f t="shared" si="55"/>
        <v>#N/A</v>
      </c>
      <c r="BD116" s="200" t="e">
        <f t="shared" si="56"/>
        <v>#N/A</v>
      </c>
      <c r="BE116" s="200" t="e">
        <f t="shared" si="57"/>
        <v>#N/A</v>
      </c>
      <c r="BF116" s="200" t="e">
        <f t="shared" si="58"/>
        <v>#N/A</v>
      </c>
      <c r="BG116" s="200" t="e">
        <f t="shared" si="59"/>
        <v>#N/A</v>
      </c>
      <c r="BH116" s="200" t="e">
        <f t="shared" si="60"/>
        <v>#N/A</v>
      </c>
      <c r="BI116" s="200" t="e">
        <f t="shared" si="61"/>
        <v>#N/A</v>
      </c>
      <c r="BJ116" s="200" t="e">
        <f t="shared" si="62"/>
        <v>#N/A</v>
      </c>
      <c r="BK116" s="200" t="e">
        <f t="shared" si="48"/>
        <v>#N/A</v>
      </c>
      <c r="BL116" s="200" t="e">
        <f t="shared" si="49"/>
        <v>#N/A</v>
      </c>
      <c r="BM116" s="200" t="e">
        <f t="shared" si="50"/>
        <v>#N/A</v>
      </c>
      <c r="BN116" s="175" t="e">
        <f t="shared" si="63"/>
        <v>#N/A</v>
      </c>
      <c r="BO116" s="196" t="e">
        <f t="shared" si="64"/>
        <v>#N/A</v>
      </c>
      <c r="BP116" s="196" t="e">
        <f t="shared" si="65"/>
        <v>#N/A</v>
      </c>
      <c r="BQ116" s="196" t="e">
        <f t="shared" si="66"/>
        <v>#N/A</v>
      </c>
      <c r="BR116" s="196" t="e">
        <f t="shared" si="67"/>
        <v>#N/A</v>
      </c>
      <c r="BS116" s="196" t="e">
        <f t="shared" si="68"/>
        <v>#N/A</v>
      </c>
      <c r="BT116" s="196" t="e">
        <f t="shared" si="69"/>
        <v>#N/A</v>
      </c>
      <c r="BU116" s="196" t="e">
        <f t="shared" si="70"/>
        <v>#N/A</v>
      </c>
      <c r="BV116" s="196" t="e">
        <f t="shared" si="71"/>
        <v>#N/A</v>
      </c>
      <c r="BW116" s="196" t="e">
        <f t="shared" si="51"/>
        <v>#N/A</v>
      </c>
      <c r="BX116" s="196" t="e">
        <f t="shared" si="52"/>
        <v>#N/A</v>
      </c>
      <c r="BY116" s="196" t="e">
        <f t="shared" si="53"/>
        <v>#N/A</v>
      </c>
      <c r="BZ116" s="196"/>
      <c r="CA116" s="232" t="s">
        <v>194</v>
      </c>
      <c r="CB116" s="229"/>
      <c r="CC116" s="229"/>
      <c r="CD116" s="229"/>
      <c r="CE116" s="238"/>
      <c r="CF116" s="238"/>
      <c r="CG116" s="238"/>
      <c r="CH116" s="229"/>
      <c r="CU116" s="175" t="str">
        <f t="shared" si="36"/>
        <v>N/A</v>
      </c>
      <c r="CV116" s="175" t="str">
        <f t="shared" si="37"/>
        <v>N/A</v>
      </c>
      <c r="CW116" s="175" t="str">
        <f t="shared" si="38"/>
        <v>N/A</v>
      </c>
      <c r="CX116" s="175" t="str">
        <f t="shared" si="39"/>
        <v>N/A</v>
      </c>
      <c r="CY116" s="175" t="str">
        <f t="shared" si="40"/>
        <v>N/A</v>
      </c>
      <c r="CZ116" s="175" t="str">
        <f t="shared" si="41"/>
        <v>N/A</v>
      </c>
      <c r="DA116" s="175" t="str">
        <f t="shared" si="42"/>
        <v>N/A</v>
      </c>
      <c r="DB116" s="175" t="str">
        <f t="shared" si="43"/>
        <v>N/A</v>
      </c>
      <c r="DC116" s="175" t="str">
        <f t="shared" si="44"/>
        <v>N/A</v>
      </c>
      <c r="DD116" s="175" t="str">
        <f t="shared" si="45"/>
        <v>N/A</v>
      </c>
      <c r="DE116" s="175" t="str">
        <f t="shared" si="46"/>
        <v>N/A</v>
      </c>
      <c r="DF116" s="175" t="str">
        <f t="shared" si="47"/>
        <v>N/A</v>
      </c>
    </row>
    <row r="117" spans="1:110" s="175" customFormat="1" ht="15">
      <c r="A117" s="263"/>
      <c r="F117" s="263"/>
      <c r="I117" s="338"/>
      <c r="J117" s="338"/>
      <c r="K117" s="242"/>
      <c r="O117" s="173"/>
      <c r="T117"/>
      <c r="U117"/>
      <c r="V117"/>
      <c r="W117"/>
      <c r="X117"/>
      <c r="Y117"/>
      <c r="Z117"/>
      <c r="AA117"/>
      <c r="AB117"/>
      <c r="AC117"/>
      <c r="AD117"/>
      <c r="AE117"/>
      <c r="AF117"/>
      <c r="AG117"/>
      <c r="AH117"/>
      <c r="AI117"/>
      <c r="AJ117"/>
      <c r="AK117"/>
      <c r="AL117"/>
      <c r="AM117"/>
      <c r="AN117"/>
      <c r="AO117"/>
      <c r="AP117"/>
      <c r="AQ117"/>
      <c r="AR117"/>
      <c r="AS117"/>
      <c r="AT117"/>
      <c r="AU117"/>
      <c r="AV117"/>
      <c r="AW117"/>
      <c r="AX117" s="196"/>
      <c r="AY117" s="196"/>
      <c r="AZ117" s="196"/>
      <c r="BA117" s="199" t="s">
        <v>293</v>
      </c>
      <c r="BB117" s="200" t="e">
        <f t="shared" si="54"/>
        <v>#N/A</v>
      </c>
      <c r="BC117" s="200" t="e">
        <f t="shared" si="55"/>
        <v>#N/A</v>
      </c>
      <c r="BD117" s="200" t="e">
        <f t="shared" si="56"/>
        <v>#N/A</v>
      </c>
      <c r="BE117" s="200" t="e">
        <f t="shared" si="57"/>
        <v>#N/A</v>
      </c>
      <c r="BF117" s="200" t="e">
        <f t="shared" si="58"/>
        <v>#N/A</v>
      </c>
      <c r="BG117" s="200" t="e">
        <f t="shared" si="59"/>
        <v>#N/A</v>
      </c>
      <c r="BH117" s="200" t="e">
        <f t="shared" si="60"/>
        <v>#N/A</v>
      </c>
      <c r="BI117" s="200" t="e">
        <f t="shared" si="61"/>
        <v>#N/A</v>
      </c>
      <c r="BJ117" s="200" t="e">
        <f t="shared" si="62"/>
        <v>#N/A</v>
      </c>
      <c r="BK117" s="200" t="e">
        <f t="shared" si="48"/>
        <v>#N/A</v>
      </c>
      <c r="BL117" s="200" t="e">
        <f t="shared" si="49"/>
        <v>#N/A</v>
      </c>
      <c r="BM117" s="200" t="e">
        <f t="shared" si="50"/>
        <v>#N/A</v>
      </c>
      <c r="BN117" s="175" t="e">
        <f t="shared" si="63"/>
        <v>#N/A</v>
      </c>
      <c r="BO117" s="196" t="e">
        <f t="shared" si="64"/>
        <v>#N/A</v>
      </c>
      <c r="BP117" s="196" t="e">
        <f t="shared" si="65"/>
        <v>#N/A</v>
      </c>
      <c r="BQ117" s="196" t="e">
        <f t="shared" si="66"/>
        <v>#N/A</v>
      </c>
      <c r="BR117" s="196" t="e">
        <f t="shared" si="67"/>
        <v>#N/A</v>
      </c>
      <c r="BS117" s="196" t="e">
        <f t="shared" si="68"/>
        <v>#N/A</v>
      </c>
      <c r="BT117" s="196" t="e">
        <f t="shared" si="69"/>
        <v>#N/A</v>
      </c>
      <c r="BU117" s="196" t="e">
        <f t="shared" si="70"/>
        <v>#N/A</v>
      </c>
      <c r="BV117" s="196" t="e">
        <f t="shared" si="71"/>
        <v>#N/A</v>
      </c>
      <c r="BW117" s="196" t="e">
        <f t="shared" si="51"/>
        <v>#N/A</v>
      </c>
      <c r="BX117" s="196" t="e">
        <f t="shared" si="52"/>
        <v>#N/A</v>
      </c>
      <c r="BY117" s="196" t="e">
        <f t="shared" si="53"/>
        <v>#N/A</v>
      </c>
      <c r="BZ117" s="196"/>
      <c r="CA117" s="232" t="s">
        <v>445</v>
      </c>
      <c r="CB117" s="229"/>
      <c r="CC117" s="229"/>
      <c r="CD117" s="229"/>
      <c r="CE117" s="238"/>
      <c r="CF117" s="238"/>
      <c r="CG117" s="238"/>
      <c r="CH117" s="229"/>
      <c r="CU117" s="175" t="str">
        <f t="shared" si="36"/>
        <v>N/A</v>
      </c>
      <c r="CV117" s="175" t="str">
        <f t="shared" si="37"/>
        <v>N/A</v>
      </c>
      <c r="CW117" s="175" t="str">
        <f t="shared" si="38"/>
        <v>N/A</v>
      </c>
      <c r="CX117" s="175" t="str">
        <f t="shared" si="39"/>
        <v>N/A</v>
      </c>
      <c r="CY117" s="175" t="str">
        <f t="shared" si="40"/>
        <v>N/A</v>
      </c>
      <c r="CZ117" s="175" t="str">
        <f t="shared" si="41"/>
        <v>N/A</v>
      </c>
      <c r="DA117" s="175" t="str">
        <f t="shared" si="42"/>
        <v>N/A</v>
      </c>
      <c r="DB117" s="175" t="str">
        <f t="shared" si="43"/>
        <v>N/A</v>
      </c>
      <c r="DC117" s="175" t="str">
        <f t="shared" si="44"/>
        <v>N/A</v>
      </c>
      <c r="DD117" s="175" t="str">
        <f t="shared" si="45"/>
        <v>N/A</v>
      </c>
      <c r="DE117" s="175" t="str">
        <f t="shared" si="46"/>
        <v>N/A</v>
      </c>
      <c r="DF117" s="175" t="str">
        <f t="shared" si="47"/>
        <v>N/A</v>
      </c>
    </row>
    <row r="118" spans="1:110" s="175" customFormat="1" ht="15">
      <c r="A118" s="263"/>
      <c r="F118" s="263"/>
      <c r="I118" s="338"/>
      <c r="J118" s="338"/>
      <c r="K118" s="242"/>
      <c r="O118" s="173"/>
      <c r="T118"/>
      <c r="U118"/>
      <c r="V118"/>
      <c r="W118"/>
      <c r="X118"/>
      <c r="Y118"/>
      <c r="Z118"/>
      <c r="AA118"/>
      <c r="AB118"/>
      <c r="AC118"/>
      <c r="AD118"/>
      <c r="AE118"/>
      <c r="AF118"/>
      <c r="AG118"/>
      <c r="AH118"/>
      <c r="AI118"/>
      <c r="AJ118"/>
      <c r="AK118"/>
      <c r="AL118"/>
      <c r="AM118"/>
      <c r="AN118"/>
      <c r="AO118"/>
      <c r="AP118"/>
      <c r="AQ118"/>
      <c r="AR118"/>
      <c r="AS118"/>
      <c r="AT118"/>
      <c r="AU118"/>
      <c r="AV118"/>
      <c r="AW118"/>
      <c r="AX118" s="196"/>
      <c r="AY118" s="196"/>
      <c r="AZ118" s="196"/>
      <c r="BA118" s="199" t="s">
        <v>283</v>
      </c>
      <c r="BB118" s="200" t="e">
        <f t="shared" si="54"/>
        <v>#N/A</v>
      </c>
      <c r="BC118" s="200" t="e">
        <f t="shared" si="55"/>
        <v>#N/A</v>
      </c>
      <c r="BD118" s="200" t="e">
        <f t="shared" si="56"/>
        <v>#N/A</v>
      </c>
      <c r="BE118" s="200" t="e">
        <f t="shared" si="57"/>
        <v>#N/A</v>
      </c>
      <c r="BF118" s="200" t="e">
        <f t="shared" si="58"/>
        <v>#N/A</v>
      </c>
      <c r="BG118" s="200" t="e">
        <f t="shared" si="59"/>
        <v>#N/A</v>
      </c>
      <c r="BH118" s="200" t="e">
        <f t="shared" si="60"/>
        <v>#N/A</v>
      </c>
      <c r="BI118" s="200" t="e">
        <f t="shared" si="61"/>
        <v>#N/A</v>
      </c>
      <c r="BJ118" s="200" t="e">
        <f t="shared" si="62"/>
        <v>#N/A</v>
      </c>
      <c r="BK118" s="200" t="e">
        <f t="shared" si="48"/>
        <v>#N/A</v>
      </c>
      <c r="BL118" s="200" t="e">
        <f t="shared" si="49"/>
        <v>#N/A</v>
      </c>
      <c r="BM118" s="200" t="e">
        <f t="shared" si="50"/>
        <v>#N/A</v>
      </c>
      <c r="BN118" s="175" t="e">
        <f t="shared" si="63"/>
        <v>#N/A</v>
      </c>
      <c r="BO118" s="196" t="e">
        <f t="shared" si="64"/>
        <v>#N/A</v>
      </c>
      <c r="BP118" s="196" t="e">
        <f t="shared" si="65"/>
        <v>#N/A</v>
      </c>
      <c r="BQ118" s="196" t="e">
        <f t="shared" si="66"/>
        <v>#N/A</v>
      </c>
      <c r="BR118" s="196" t="e">
        <f t="shared" si="67"/>
        <v>#N/A</v>
      </c>
      <c r="BS118" s="196" t="e">
        <f t="shared" si="68"/>
        <v>#N/A</v>
      </c>
      <c r="BT118" s="196" t="e">
        <f t="shared" si="69"/>
        <v>#N/A</v>
      </c>
      <c r="BU118" s="196" t="e">
        <f t="shared" si="70"/>
        <v>#N/A</v>
      </c>
      <c r="BV118" s="196" t="e">
        <f t="shared" si="71"/>
        <v>#N/A</v>
      </c>
      <c r="BW118" s="196" t="e">
        <f t="shared" si="51"/>
        <v>#N/A</v>
      </c>
      <c r="BX118" s="196" t="e">
        <f t="shared" si="52"/>
        <v>#N/A</v>
      </c>
      <c r="BY118" s="196" t="e">
        <f t="shared" si="53"/>
        <v>#N/A</v>
      </c>
      <c r="BZ118" s="196"/>
      <c r="CA118" s="235" t="s">
        <v>447</v>
      </c>
      <c r="CB118" s="229"/>
      <c r="CC118" s="229"/>
      <c r="CD118" s="229"/>
      <c r="CE118" s="238"/>
      <c r="CF118" s="238"/>
      <c r="CG118" s="238"/>
      <c r="CH118" s="229"/>
      <c r="CU118" s="175" t="str">
        <f t="shared" si="36"/>
        <v>N/A</v>
      </c>
      <c r="CV118" s="175" t="str">
        <f t="shared" si="37"/>
        <v>N/A</v>
      </c>
      <c r="CW118" s="175" t="str">
        <f t="shared" si="38"/>
        <v>N/A</v>
      </c>
      <c r="CX118" s="175" t="str">
        <f t="shared" si="39"/>
        <v>N/A</v>
      </c>
      <c r="CY118" s="175" t="str">
        <f t="shared" si="40"/>
        <v>N/A</v>
      </c>
      <c r="CZ118" s="175" t="str">
        <f t="shared" si="41"/>
        <v>N/A</v>
      </c>
      <c r="DA118" s="175" t="str">
        <f t="shared" si="42"/>
        <v>N/A</v>
      </c>
      <c r="DB118" s="175" t="str">
        <f t="shared" si="43"/>
        <v>N/A</v>
      </c>
      <c r="DC118" s="175" t="str">
        <f t="shared" si="44"/>
        <v>N/A</v>
      </c>
      <c r="DD118" s="175" t="str">
        <f t="shared" si="45"/>
        <v>N/A</v>
      </c>
      <c r="DE118" s="175" t="str">
        <f t="shared" si="46"/>
        <v>N/A</v>
      </c>
      <c r="DF118" s="175" t="str">
        <f t="shared" si="47"/>
        <v>N/A</v>
      </c>
    </row>
    <row r="119" spans="1:110" s="175" customFormat="1" ht="15">
      <c r="A119" s="263"/>
      <c r="F119" s="263"/>
      <c r="I119" s="248"/>
      <c r="J119" s="248"/>
      <c r="K119" s="242"/>
      <c r="O119" s="173"/>
      <c r="T119"/>
      <c r="U119"/>
      <c r="V119"/>
      <c r="W119"/>
      <c r="X119"/>
      <c r="Y119"/>
      <c r="Z119"/>
      <c r="AA119"/>
      <c r="AB119"/>
      <c r="AC119"/>
      <c r="AD119"/>
      <c r="AE119"/>
      <c r="AF119"/>
      <c r="AG119"/>
      <c r="AH119"/>
      <c r="AI119"/>
      <c r="AJ119"/>
      <c r="AK119"/>
      <c r="AL119"/>
      <c r="AM119"/>
      <c r="AN119"/>
      <c r="AO119"/>
      <c r="AP119"/>
      <c r="AQ119"/>
      <c r="AR119"/>
      <c r="AS119"/>
      <c r="AT119"/>
      <c r="AU119"/>
      <c r="AV119"/>
      <c r="AW119"/>
      <c r="AX119" s="196"/>
      <c r="AY119" s="196"/>
      <c r="AZ119" s="196"/>
      <c r="BA119" s="199" t="s">
        <v>311</v>
      </c>
      <c r="BB119" s="200" t="e">
        <f t="shared" si="54"/>
        <v>#N/A</v>
      </c>
      <c r="BC119" s="200" t="e">
        <f t="shared" si="55"/>
        <v>#N/A</v>
      </c>
      <c r="BD119" s="200" t="e">
        <f t="shared" si="56"/>
        <v>#N/A</v>
      </c>
      <c r="BE119" s="200" t="e">
        <f t="shared" si="57"/>
        <v>#N/A</v>
      </c>
      <c r="BF119" s="200" t="e">
        <f t="shared" si="58"/>
        <v>#N/A</v>
      </c>
      <c r="BG119" s="200" t="e">
        <f t="shared" si="59"/>
        <v>#N/A</v>
      </c>
      <c r="BH119" s="200" t="e">
        <f t="shared" si="60"/>
        <v>#N/A</v>
      </c>
      <c r="BI119" s="200" t="e">
        <f t="shared" si="61"/>
        <v>#N/A</v>
      </c>
      <c r="BJ119" s="200" t="e">
        <f t="shared" si="62"/>
        <v>#N/A</v>
      </c>
      <c r="BK119" s="200" t="e">
        <f t="shared" si="48"/>
        <v>#N/A</v>
      </c>
      <c r="BL119" s="200" t="e">
        <f t="shared" si="49"/>
        <v>#N/A</v>
      </c>
      <c r="BM119" s="200" t="e">
        <f t="shared" si="50"/>
        <v>#N/A</v>
      </c>
      <c r="BN119" s="175" t="e">
        <f t="shared" si="63"/>
        <v>#N/A</v>
      </c>
      <c r="BO119" s="196" t="e">
        <f t="shared" si="64"/>
        <v>#N/A</v>
      </c>
      <c r="BP119" s="196" t="e">
        <f t="shared" si="65"/>
        <v>#N/A</v>
      </c>
      <c r="BQ119" s="196" t="e">
        <f t="shared" si="66"/>
        <v>#N/A</v>
      </c>
      <c r="BR119" s="196" t="e">
        <f t="shared" si="67"/>
        <v>#N/A</v>
      </c>
      <c r="BS119" s="196" t="e">
        <f t="shared" si="68"/>
        <v>#N/A</v>
      </c>
      <c r="BT119" s="196" t="e">
        <f t="shared" si="69"/>
        <v>#N/A</v>
      </c>
      <c r="BU119" s="196" t="e">
        <f t="shared" si="70"/>
        <v>#N/A</v>
      </c>
      <c r="BV119" s="196" t="e">
        <f t="shared" si="71"/>
        <v>#N/A</v>
      </c>
      <c r="BW119" s="196" t="e">
        <f t="shared" si="51"/>
        <v>#N/A</v>
      </c>
      <c r="BX119" s="196" t="e">
        <f t="shared" si="52"/>
        <v>#N/A</v>
      </c>
      <c r="BY119" s="196" t="e">
        <f t="shared" si="53"/>
        <v>#N/A</v>
      </c>
      <c r="BZ119" s="196"/>
      <c r="CA119" s="232" t="s">
        <v>196</v>
      </c>
      <c r="CB119" s="229"/>
      <c r="CC119" s="229"/>
      <c r="CD119" s="229"/>
      <c r="CE119" s="238"/>
      <c r="CF119" s="238"/>
      <c r="CG119" s="238"/>
      <c r="CH119" s="229"/>
      <c r="CU119" s="175" t="str">
        <f t="shared" si="36"/>
        <v>N/A</v>
      </c>
      <c r="CV119" s="175" t="str">
        <f t="shared" si="37"/>
        <v>N/A</v>
      </c>
      <c r="CW119" s="175" t="str">
        <f t="shared" si="38"/>
        <v>N/A</v>
      </c>
      <c r="CX119" s="175" t="str">
        <f t="shared" si="39"/>
        <v>N/A</v>
      </c>
      <c r="CY119" s="175" t="str">
        <f t="shared" si="40"/>
        <v>N/A</v>
      </c>
      <c r="CZ119" s="175" t="str">
        <f t="shared" si="41"/>
        <v>N/A</v>
      </c>
      <c r="DA119" s="175" t="str">
        <f t="shared" si="42"/>
        <v>N/A</v>
      </c>
      <c r="DB119" s="175" t="str">
        <f t="shared" si="43"/>
        <v>N/A</v>
      </c>
      <c r="DC119" s="175" t="str">
        <f t="shared" si="44"/>
        <v>N/A</v>
      </c>
      <c r="DD119" s="175" t="str">
        <f t="shared" si="45"/>
        <v>N/A</v>
      </c>
      <c r="DE119" s="175" t="str">
        <f t="shared" si="46"/>
        <v>N/A</v>
      </c>
      <c r="DF119" s="175" t="str">
        <f t="shared" si="47"/>
        <v>N/A</v>
      </c>
    </row>
    <row r="120" spans="1:110" s="175" customFormat="1" ht="15">
      <c r="A120" s="263"/>
      <c r="F120" s="263"/>
      <c r="I120" s="248"/>
      <c r="J120" s="248"/>
      <c r="K120" s="242"/>
      <c r="O120" s="173"/>
      <c r="T120"/>
      <c r="U120"/>
      <c r="V120"/>
      <c r="W120"/>
      <c r="X120"/>
      <c r="Y120"/>
      <c r="Z120"/>
      <c r="AA120"/>
      <c r="AB120"/>
      <c r="AC120"/>
      <c r="AD120"/>
      <c r="AE120"/>
      <c r="AF120"/>
      <c r="AG120"/>
      <c r="AH120"/>
      <c r="AI120"/>
      <c r="AJ120"/>
      <c r="AK120"/>
      <c r="AL120"/>
      <c r="AM120"/>
      <c r="AN120"/>
      <c r="AO120"/>
      <c r="AP120"/>
      <c r="AQ120"/>
      <c r="AR120"/>
      <c r="AS120"/>
      <c r="AT120"/>
      <c r="AU120"/>
      <c r="AV120"/>
      <c r="AW120"/>
      <c r="AX120" s="196"/>
      <c r="AY120" s="196"/>
      <c r="AZ120" s="196"/>
      <c r="BA120" s="199" t="s">
        <v>312</v>
      </c>
      <c r="BB120" s="200" t="e">
        <f t="shared" si="54"/>
        <v>#N/A</v>
      </c>
      <c r="BC120" s="200" t="e">
        <f t="shared" si="55"/>
        <v>#N/A</v>
      </c>
      <c r="BD120" s="200" t="e">
        <f t="shared" si="56"/>
        <v>#N/A</v>
      </c>
      <c r="BE120" s="200" t="e">
        <f t="shared" si="57"/>
        <v>#N/A</v>
      </c>
      <c r="BF120" s="200" t="e">
        <f t="shared" si="58"/>
        <v>#N/A</v>
      </c>
      <c r="BG120" s="200" t="e">
        <f t="shared" si="59"/>
        <v>#N/A</v>
      </c>
      <c r="BH120" s="200" t="e">
        <f t="shared" si="60"/>
        <v>#N/A</v>
      </c>
      <c r="BI120" s="200" t="e">
        <f t="shared" si="61"/>
        <v>#N/A</v>
      </c>
      <c r="BJ120" s="200" t="e">
        <f t="shared" si="62"/>
        <v>#N/A</v>
      </c>
      <c r="BK120" s="200" t="e">
        <f t="shared" si="48"/>
        <v>#N/A</v>
      </c>
      <c r="BL120" s="200" t="e">
        <f t="shared" si="49"/>
        <v>#N/A</v>
      </c>
      <c r="BM120" s="200" t="e">
        <f t="shared" si="50"/>
        <v>#N/A</v>
      </c>
      <c r="BN120" s="175" t="e">
        <f t="shared" si="63"/>
        <v>#N/A</v>
      </c>
      <c r="BO120" s="196" t="e">
        <f t="shared" si="64"/>
        <v>#N/A</v>
      </c>
      <c r="BP120" s="196" t="e">
        <f t="shared" si="65"/>
        <v>#N/A</v>
      </c>
      <c r="BQ120" s="196" t="e">
        <f t="shared" si="66"/>
        <v>#N/A</v>
      </c>
      <c r="BR120" s="196" t="e">
        <f t="shared" si="67"/>
        <v>#N/A</v>
      </c>
      <c r="BS120" s="196" t="e">
        <f t="shared" si="68"/>
        <v>#N/A</v>
      </c>
      <c r="BT120" s="196" t="e">
        <f t="shared" si="69"/>
        <v>#N/A</v>
      </c>
      <c r="BU120" s="196" t="e">
        <f t="shared" si="70"/>
        <v>#N/A</v>
      </c>
      <c r="BV120" s="196" t="e">
        <f t="shared" si="71"/>
        <v>#N/A</v>
      </c>
      <c r="BW120" s="196" t="e">
        <f t="shared" si="51"/>
        <v>#N/A</v>
      </c>
      <c r="BX120" s="196" t="e">
        <f t="shared" si="52"/>
        <v>#N/A</v>
      </c>
      <c r="BY120" s="196" t="e">
        <f t="shared" si="53"/>
        <v>#N/A</v>
      </c>
      <c r="BZ120" s="196"/>
      <c r="CA120" s="232" t="s">
        <v>448</v>
      </c>
      <c r="CB120" s="229"/>
      <c r="CC120" s="229"/>
      <c r="CD120" s="229"/>
      <c r="CE120" s="238"/>
      <c r="CF120" s="238"/>
      <c r="CG120" s="238"/>
      <c r="CH120" s="229"/>
      <c r="CU120" s="175" t="str">
        <f t="shared" si="36"/>
        <v>N/A</v>
      </c>
      <c r="CV120" s="175" t="str">
        <f t="shared" si="37"/>
        <v>N/A</v>
      </c>
      <c r="CW120" s="175" t="str">
        <f t="shared" si="38"/>
        <v>N/A</v>
      </c>
      <c r="CX120" s="175" t="str">
        <f t="shared" si="39"/>
        <v>N/A</v>
      </c>
      <c r="CY120" s="175" t="str">
        <f t="shared" si="40"/>
        <v>N/A</v>
      </c>
      <c r="CZ120" s="175" t="str">
        <f t="shared" si="41"/>
        <v>N/A</v>
      </c>
      <c r="DA120" s="175" t="str">
        <f t="shared" si="42"/>
        <v>N/A</v>
      </c>
      <c r="DB120" s="175" t="str">
        <f t="shared" si="43"/>
        <v>N/A</v>
      </c>
      <c r="DC120" s="175" t="str">
        <f t="shared" si="44"/>
        <v>N/A</v>
      </c>
      <c r="DD120" s="175" t="str">
        <f t="shared" si="45"/>
        <v>N/A</v>
      </c>
      <c r="DE120" s="175" t="str">
        <f t="shared" si="46"/>
        <v>N/A</v>
      </c>
      <c r="DF120" s="175" t="str">
        <f t="shared" si="47"/>
        <v>N/A</v>
      </c>
    </row>
    <row r="121" spans="1:110" s="175" customFormat="1" ht="15">
      <c r="A121" s="263"/>
      <c r="F121" s="263"/>
      <c r="I121" s="248"/>
      <c r="J121" s="248"/>
      <c r="K121" s="242"/>
      <c r="O121" s="173"/>
      <c r="T121"/>
      <c r="U121"/>
      <c r="V121"/>
      <c r="W121"/>
      <c r="X121"/>
      <c r="Y121"/>
      <c r="Z121"/>
      <c r="AA121"/>
      <c r="AB121"/>
      <c r="AC121"/>
      <c r="AD121"/>
      <c r="AE121"/>
      <c r="AF121"/>
      <c r="AG121"/>
      <c r="AH121"/>
      <c r="AI121"/>
      <c r="AJ121"/>
      <c r="AK121"/>
      <c r="AL121"/>
      <c r="AM121"/>
      <c r="AN121"/>
      <c r="AO121"/>
      <c r="AP121"/>
      <c r="AQ121"/>
      <c r="AR121"/>
      <c r="AS121"/>
      <c r="AT121"/>
      <c r="AU121"/>
      <c r="AV121"/>
      <c r="AW121"/>
      <c r="AX121" s="196"/>
      <c r="AY121" s="196"/>
      <c r="AZ121" s="196"/>
      <c r="BA121" s="199" t="s">
        <v>306</v>
      </c>
      <c r="BB121" s="200" t="e">
        <f t="shared" si="54"/>
        <v>#N/A</v>
      </c>
      <c r="BC121" s="200" t="e">
        <f t="shared" si="55"/>
        <v>#N/A</v>
      </c>
      <c r="BD121" s="200" t="e">
        <f t="shared" si="56"/>
        <v>#N/A</v>
      </c>
      <c r="BE121" s="200" t="e">
        <f t="shared" si="57"/>
        <v>#N/A</v>
      </c>
      <c r="BF121" s="200" t="e">
        <f t="shared" si="58"/>
        <v>#N/A</v>
      </c>
      <c r="BG121" s="200" t="e">
        <f t="shared" si="59"/>
        <v>#N/A</v>
      </c>
      <c r="BH121" s="200" t="e">
        <f t="shared" si="60"/>
        <v>#N/A</v>
      </c>
      <c r="BI121" s="200" t="e">
        <f t="shared" si="61"/>
        <v>#N/A</v>
      </c>
      <c r="BJ121" s="200" t="e">
        <f t="shared" si="62"/>
        <v>#N/A</v>
      </c>
      <c r="BK121" s="200" t="e">
        <f t="shared" si="48"/>
        <v>#N/A</v>
      </c>
      <c r="BL121" s="200" t="e">
        <f t="shared" si="49"/>
        <v>#N/A</v>
      </c>
      <c r="BM121" s="200" t="e">
        <f t="shared" si="50"/>
        <v>#N/A</v>
      </c>
      <c r="BN121" s="175" t="e">
        <f t="shared" si="63"/>
        <v>#N/A</v>
      </c>
      <c r="BO121" s="196" t="e">
        <f t="shared" si="64"/>
        <v>#N/A</v>
      </c>
      <c r="BP121" s="196" t="e">
        <f t="shared" si="65"/>
        <v>#N/A</v>
      </c>
      <c r="BQ121" s="196" t="e">
        <f t="shared" si="66"/>
        <v>#N/A</v>
      </c>
      <c r="BR121" s="196" t="e">
        <f t="shared" si="67"/>
        <v>#N/A</v>
      </c>
      <c r="BS121" s="196" t="e">
        <f t="shared" si="68"/>
        <v>#N/A</v>
      </c>
      <c r="BT121" s="196" t="e">
        <f t="shared" si="69"/>
        <v>#N/A</v>
      </c>
      <c r="BU121" s="196" t="e">
        <f t="shared" si="70"/>
        <v>#N/A</v>
      </c>
      <c r="BV121" s="196" t="e">
        <f t="shared" si="71"/>
        <v>#N/A</v>
      </c>
      <c r="BW121" s="196" t="e">
        <f t="shared" si="51"/>
        <v>#N/A</v>
      </c>
      <c r="BX121" s="196" t="e">
        <f t="shared" si="52"/>
        <v>#N/A</v>
      </c>
      <c r="BY121" s="196" t="e">
        <f t="shared" si="53"/>
        <v>#N/A</v>
      </c>
      <c r="BZ121" s="196"/>
      <c r="CA121" s="232" t="s">
        <v>256</v>
      </c>
      <c r="CB121" s="229"/>
      <c r="CC121" s="229"/>
      <c r="CD121" s="229"/>
      <c r="CE121" s="238"/>
      <c r="CF121" s="238"/>
      <c r="CG121" s="238"/>
      <c r="CH121" s="229"/>
      <c r="CU121" s="175" t="str">
        <f t="shared" si="36"/>
        <v>N/A</v>
      </c>
      <c r="CV121" s="175" t="str">
        <f t="shared" si="37"/>
        <v>N/A</v>
      </c>
      <c r="CW121" s="175" t="str">
        <f t="shared" si="38"/>
        <v>N/A</v>
      </c>
      <c r="CX121" s="175" t="str">
        <f t="shared" si="39"/>
        <v>N/A</v>
      </c>
      <c r="CY121" s="175" t="str">
        <f t="shared" si="40"/>
        <v>N/A</v>
      </c>
      <c r="CZ121" s="175" t="str">
        <f t="shared" si="41"/>
        <v>N/A</v>
      </c>
      <c r="DA121" s="175" t="str">
        <f t="shared" si="42"/>
        <v>N/A</v>
      </c>
      <c r="DB121" s="175" t="str">
        <f t="shared" si="43"/>
        <v>N/A</v>
      </c>
      <c r="DC121" s="175" t="str">
        <f t="shared" si="44"/>
        <v>N/A</v>
      </c>
      <c r="DD121" s="175" t="str">
        <f t="shared" si="45"/>
        <v>N/A</v>
      </c>
      <c r="DE121" s="175" t="str">
        <f t="shared" si="46"/>
        <v>N/A</v>
      </c>
      <c r="DF121" s="175" t="str">
        <f t="shared" si="47"/>
        <v>N/A</v>
      </c>
    </row>
    <row r="122" spans="1:110" s="175" customFormat="1" ht="15">
      <c r="A122" s="263"/>
      <c r="F122" s="263"/>
      <c r="I122" s="248"/>
      <c r="J122" s="248"/>
      <c r="K122" s="242"/>
      <c r="O122" s="173"/>
      <c r="T122"/>
      <c r="U122"/>
      <c r="V122"/>
      <c r="W122"/>
      <c r="X122"/>
      <c r="Y122"/>
      <c r="Z122"/>
      <c r="AA122"/>
      <c r="AB122"/>
      <c r="AC122"/>
      <c r="AD122"/>
      <c r="AE122"/>
      <c r="AF122"/>
      <c r="AG122"/>
      <c r="AH122"/>
      <c r="AI122"/>
      <c r="AJ122"/>
      <c r="AK122"/>
      <c r="AL122"/>
      <c r="AM122"/>
      <c r="AN122"/>
      <c r="AO122"/>
      <c r="AP122"/>
      <c r="AQ122"/>
      <c r="AR122"/>
      <c r="AS122"/>
      <c r="AT122"/>
      <c r="AU122"/>
      <c r="AV122"/>
      <c r="AW122"/>
      <c r="AX122" s="196"/>
      <c r="AY122" s="196"/>
      <c r="AZ122" s="196"/>
      <c r="BA122" s="199" t="s">
        <v>313</v>
      </c>
      <c r="BB122" s="200" t="e">
        <f t="shared" si="54"/>
        <v>#N/A</v>
      </c>
      <c r="BC122" s="200" t="e">
        <f t="shared" si="55"/>
        <v>#N/A</v>
      </c>
      <c r="BD122" s="200" t="e">
        <f t="shared" si="56"/>
        <v>#N/A</v>
      </c>
      <c r="BE122" s="200" t="e">
        <f t="shared" si="57"/>
        <v>#N/A</v>
      </c>
      <c r="BF122" s="200" t="e">
        <f t="shared" si="58"/>
        <v>#N/A</v>
      </c>
      <c r="BG122" s="200" t="e">
        <f t="shared" si="59"/>
        <v>#N/A</v>
      </c>
      <c r="BH122" s="200" t="e">
        <f t="shared" si="60"/>
        <v>#N/A</v>
      </c>
      <c r="BI122" s="200" t="e">
        <f t="shared" si="61"/>
        <v>#N/A</v>
      </c>
      <c r="BJ122" s="200" t="e">
        <f t="shared" si="62"/>
        <v>#N/A</v>
      </c>
      <c r="BK122" s="200" t="e">
        <f t="shared" si="48"/>
        <v>#N/A</v>
      </c>
      <c r="BL122" s="200" t="e">
        <f t="shared" si="49"/>
        <v>#N/A</v>
      </c>
      <c r="BM122" s="200" t="e">
        <f t="shared" si="50"/>
        <v>#N/A</v>
      </c>
      <c r="BN122" s="175" t="e">
        <f t="shared" si="63"/>
        <v>#N/A</v>
      </c>
      <c r="BO122" s="196" t="e">
        <f t="shared" si="64"/>
        <v>#N/A</v>
      </c>
      <c r="BP122" s="196" t="e">
        <f t="shared" si="65"/>
        <v>#N/A</v>
      </c>
      <c r="BQ122" s="196" t="e">
        <f t="shared" si="66"/>
        <v>#N/A</v>
      </c>
      <c r="BR122" s="196" t="e">
        <f t="shared" si="67"/>
        <v>#N/A</v>
      </c>
      <c r="BS122" s="196" t="e">
        <f t="shared" si="68"/>
        <v>#N/A</v>
      </c>
      <c r="BT122" s="196" t="e">
        <f t="shared" si="69"/>
        <v>#N/A</v>
      </c>
      <c r="BU122" s="196" t="e">
        <f t="shared" si="70"/>
        <v>#N/A</v>
      </c>
      <c r="BV122" s="196" t="e">
        <f t="shared" si="71"/>
        <v>#N/A</v>
      </c>
      <c r="BW122" s="196" t="e">
        <f t="shared" si="51"/>
        <v>#N/A</v>
      </c>
      <c r="BX122" s="196" t="e">
        <f t="shared" si="52"/>
        <v>#N/A</v>
      </c>
      <c r="BY122" s="196" t="e">
        <f t="shared" si="53"/>
        <v>#N/A</v>
      </c>
      <c r="BZ122" s="196"/>
      <c r="CA122" s="232" t="s">
        <v>257</v>
      </c>
      <c r="CB122" s="229"/>
      <c r="CC122" s="229"/>
      <c r="CD122" s="229"/>
      <c r="CE122" s="238"/>
      <c r="CF122" s="238"/>
      <c r="CG122" s="238"/>
      <c r="CH122" s="229"/>
      <c r="CU122" s="175" t="str">
        <f t="shared" si="36"/>
        <v>N/A</v>
      </c>
      <c r="CV122" s="175" t="str">
        <f t="shared" si="37"/>
        <v>N/A</v>
      </c>
      <c r="CW122" s="175" t="str">
        <f t="shared" si="38"/>
        <v>N/A</v>
      </c>
      <c r="CX122" s="175" t="str">
        <f t="shared" si="39"/>
        <v>N/A</v>
      </c>
      <c r="CY122" s="175" t="str">
        <f t="shared" si="40"/>
        <v>N/A</v>
      </c>
      <c r="CZ122" s="175" t="str">
        <f t="shared" si="41"/>
        <v>N/A</v>
      </c>
      <c r="DA122" s="175" t="str">
        <f t="shared" si="42"/>
        <v>N/A</v>
      </c>
      <c r="DB122" s="175" t="str">
        <f t="shared" si="43"/>
        <v>N/A</v>
      </c>
      <c r="DC122" s="175" t="str">
        <f t="shared" si="44"/>
        <v>N/A</v>
      </c>
      <c r="DD122" s="175" t="str">
        <f t="shared" si="45"/>
        <v>N/A</v>
      </c>
      <c r="DE122" s="175" t="str">
        <f t="shared" si="46"/>
        <v>N/A</v>
      </c>
      <c r="DF122" s="175" t="str">
        <f t="shared" si="47"/>
        <v>N/A</v>
      </c>
    </row>
    <row r="123" spans="1:110" s="175" customFormat="1" ht="15">
      <c r="A123" s="263"/>
      <c r="F123" s="263"/>
      <c r="I123" s="248"/>
      <c r="J123" s="248"/>
      <c r="K123" s="242"/>
      <c r="O123" s="173"/>
      <c r="T123"/>
      <c r="U123"/>
      <c r="V123"/>
      <c r="W123"/>
      <c r="X123"/>
      <c r="Y123"/>
      <c r="Z123"/>
      <c r="AA123"/>
      <c r="AB123"/>
      <c r="AC123"/>
      <c r="AD123"/>
      <c r="AE123"/>
      <c r="AF123"/>
      <c r="AG123"/>
      <c r="AH123"/>
      <c r="AI123"/>
      <c r="AJ123"/>
      <c r="AK123"/>
      <c r="AL123"/>
      <c r="AM123"/>
      <c r="AN123"/>
      <c r="AO123"/>
      <c r="AP123"/>
      <c r="AQ123"/>
      <c r="AR123"/>
      <c r="AS123"/>
      <c r="AT123"/>
      <c r="AU123"/>
      <c r="AV123"/>
      <c r="AW123"/>
      <c r="AX123" s="196"/>
      <c r="AY123" s="196"/>
      <c r="AZ123" s="196"/>
      <c r="BA123" s="199" t="s">
        <v>314</v>
      </c>
      <c r="BB123" s="200" t="e">
        <f t="shared" si="54"/>
        <v>#N/A</v>
      </c>
      <c r="BC123" s="200" t="e">
        <f t="shared" si="55"/>
        <v>#N/A</v>
      </c>
      <c r="BD123" s="200" t="e">
        <f t="shared" si="56"/>
        <v>#N/A</v>
      </c>
      <c r="BE123" s="200" t="e">
        <f t="shared" si="57"/>
        <v>#N/A</v>
      </c>
      <c r="BF123" s="200" t="e">
        <f t="shared" si="58"/>
        <v>#N/A</v>
      </c>
      <c r="BG123" s="200" t="e">
        <f t="shared" si="59"/>
        <v>#N/A</v>
      </c>
      <c r="BH123" s="200" t="e">
        <f t="shared" si="60"/>
        <v>#N/A</v>
      </c>
      <c r="BI123" s="200" t="e">
        <f t="shared" si="61"/>
        <v>#N/A</v>
      </c>
      <c r="BJ123" s="200" t="e">
        <f t="shared" si="62"/>
        <v>#N/A</v>
      </c>
      <c r="BK123" s="200" t="e">
        <f t="shared" si="48"/>
        <v>#N/A</v>
      </c>
      <c r="BL123" s="200" t="e">
        <f t="shared" si="49"/>
        <v>#N/A</v>
      </c>
      <c r="BM123" s="200" t="e">
        <f t="shared" si="50"/>
        <v>#N/A</v>
      </c>
      <c r="BN123" s="175" t="e">
        <f t="shared" si="63"/>
        <v>#N/A</v>
      </c>
      <c r="BO123" s="196" t="e">
        <f t="shared" si="64"/>
        <v>#N/A</v>
      </c>
      <c r="BP123" s="196" t="e">
        <f t="shared" si="65"/>
        <v>#N/A</v>
      </c>
      <c r="BQ123" s="196" t="e">
        <f t="shared" si="66"/>
        <v>#N/A</v>
      </c>
      <c r="BR123" s="196" t="e">
        <f t="shared" si="67"/>
        <v>#N/A</v>
      </c>
      <c r="BS123" s="196" t="e">
        <f t="shared" si="68"/>
        <v>#N/A</v>
      </c>
      <c r="BT123" s="196" t="e">
        <f t="shared" si="69"/>
        <v>#N/A</v>
      </c>
      <c r="BU123" s="196" t="e">
        <f t="shared" si="70"/>
        <v>#N/A</v>
      </c>
      <c r="BV123" s="196" t="e">
        <f t="shared" si="71"/>
        <v>#N/A</v>
      </c>
      <c r="BW123" s="196" t="e">
        <f t="shared" si="51"/>
        <v>#N/A</v>
      </c>
      <c r="BX123" s="196" t="e">
        <f t="shared" si="52"/>
        <v>#N/A</v>
      </c>
      <c r="BY123" s="196" t="e">
        <f t="shared" si="53"/>
        <v>#N/A</v>
      </c>
      <c r="BZ123" s="196"/>
      <c r="CA123" s="232" t="s">
        <v>258</v>
      </c>
      <c r="CB123" s="229"/>
      <c r="CC123" s="229"/>
      <c r="CD123" s="229"/>
      <c r="CE123" s="238"/>
      <c r="CF123" s="238"/>
      <c r="CG123" s="238"/>
      <c r="CH123" s="229"/>
      <c r="CU123" s="175" t="str">
        <f t="shared" si="36"/>
        <v>N/A</v>
      </c>
      <c r="CV123" s="175" t="str">
        <f t="shared" si="37"/>
        <v>N/A</v>
      </c>
      <c r="CW123" s="175" t="str">
        <f t="shared" si="38"/>
        <v>N/A</v>
      </c>
      <c r="CX123" s="175" t="str">
        <f t="shared" si="39"/>
        <v>N/A</v>
      </c>
      <c r="CY123" s="175" t="str">
        <f t="shared" si="40"/>
        <v>N/A</v>
      </c>
      <c r="CZ123" s="175" t="str">
        <f t="shared" si="41"/>
        <v>N/A</v>
      </c>
      <c r="DA123" s="175" t="str">
        <f t="shared" si="42"/>
        <v>N/A</v>
      </c>
      <c r="DB123" s="175" t="str">
        <f t="shared" si="43"/>
        <v>N/A</v>
      </c>
      <c r="DC123" s="175" t="str">
        <f t="shared" si="44"/>
        <v>N/A</v>
      </c>
      <c r="DD123" s="175" t="str">
        <f t="shared" si="45"/>
        <v>N/A</v>
      </c>
      <c r="DE123" s="175" t="str">
        <f t="shared" si="46"/>
        <v>N/A</v>
      </c>
      <c r="DF123" s="175" t="str">
        <f t="shared" si="47"/>
        <v>N/A</v>
      </c>
    </row>
    <row r="124" spans="1:110" s="175" customFormat="1" ht="15">
      <c r="A124" s="263"/>
      <c r="F124" s="263"/>
      <c r="I124" s="248"/>
      <c r="J124" s="248"/>
      <c r="K124" s="242"/>
      <c r="O124" s="173"/>
      <c r="T124"/>
      <c r="U124"/>
      <c r="V124"/>
      <c r="W124"/>
      <c r="X124"/>
      <c r="Y124"/>
      <c r="Z124"/>
      <c r="AA124"/>
      <c r="AB124"/>
      <c r="AC124"/>
      <c r="AD124"/>
      <c r="AE124"/>
      <c r="AF124"/>
      <c r="AG124"/>
      <c r="AH124"/>
      <c r="AI124"/>
      <c r="AJ124"/>
      <c r="AK124"/>
      <c r="AL124"/>
      <c r="AM124"/>
      <c r="AN124"/>
      <c r="AO124"/>
      <c r="AP124"/>
      <c r="AQ124"/>
      <c r="AR124"/>
      <c r="AS124"/>
      <c r="AT124"/>
      <c r="AU124"/>
      <c r="AV124"/>
      <c r="AW124"/>
      <c r="AX124" s="196"/>
      <c r="AY124" s="196"/>
      <c r="AZ124" s="196"/>
      <c r="BA124" s="199" t="s">
        <v>208</v>
      </c>
      <c r="BB124" s="200" t="e">
        <f t="shared" si="54"/>
        <v>#N/A</v>
      </c>
      <c r="BC124" s="200" t="e">
        <f t="shared" si="55"/>
        <v>#N/A</v>
      </c>
      <c r="BD124" s="200" t="e">
        <f t="shared" si="56"/>
        <v>#N/A</v>
      </c>
      <c r="BE124" s="200" t="e">
        <f t="shared" si="57"/>
        <v>#N/A</v>
      </c>
      <c r="BF124" s="200" t="e">
        <f t="shared" si="58"/>
        <v>#N/A</v>
      </c>
      <c r="BG124" s="200" t="e">
        <f t="shared" si="59"/>
        <v>#N/A</v>
      </c>
      <c r="BH124" s="200" t="e">
        <f t="shared" si="60"/>
        <v>#N/A</v>
      </c>
      <c r="BI124" s="200" t="e">
        <f t="shared" si="61"/>
        <v>#N/A</v>
      </c>
      <c r="BJ124" s="200" t="e">
        <f t="shared" si="62"/>
        <v>#N/A</v>
      </c>
      <c r="BK124" s="200" t="e">
        <f t="shared" si="48"/>
        <v>#N/A</v>
      </c>
      <c r="BL124" s="200" t="e">
        <f t="shared" si="49"/>
        <v>#N/A</v>
      </c>
      <c r="BM124" s="200" t="e">
        <f t="shared" si="50"/>
        <v>#N/A</v>
      </c>
      <c r="BN124" s="175" t="e">
        <f t="shared" si="63"/>
        <v>#N/A</v>
      </c>
      <c r="BO124" s="196" t="e">
        <f t="shared" si="64"/>
        <v>#N/A</v>
      </c>
      <c r="BP124" s="196" t="e">
        <f t="shared" si="65"/>
        <v>#N/A</v>
      </c>
      <c r="BQ124" s="196" t="e">
        <f t="shared" si="66"/>
        <v>#N/A</v>
      </c>
      <c r="BR124" s="196" t="e">
        <f t="shared" si="67"/>
        <v>#N/A</v>
      </c>
      <c r="BS124" s="196" t="e">
        <f t="shared" si="68"/>
        <v>#N/A</v>
      </c>
      <c r="BT124" s="196" t="e">
        <f t="shared" si="69"/>
        <v>#N/A</v>
      </c>
      <c r="BU124" s="196" t="e">
        <f t="shared" si="70"/>
        <v>#N/A</v>
      </c>
      <c r="BV124" s="196" t="e">
        <f t="shared" si="71"/>
        <v>#N/A</v>
      </c>
      <c r="BW124" s="196" t="e">
        <f t="shared" si="51"/>
        <v>#N/A</v>
      </c>
      <c r="BX124" s="196" t="e">
        <f t="shared" si="52"/>
        <v>#N/A</v>
      </c>
      <c r="BY124" s="196" t="e">
        <f t="shared" si="53"/>
        <v>#N/A</v>
      </c>
      <c r="BZ124" s="196"/>
      <c r="CA124" s="232" t="s">
        <v>172</v>
      </c>
      <c r="CB124" s="229"/>
      <c r="CC124" s="229"/>
      <c r="CD124" s="229"/>
      <c r="CE124" s="238"/>
      <c r="CF124" s="238"/>
      <c r="CG124" s="238"/>
      <c r="CH124" s="229"/>
      <c r="CU124" s="175" t="str">
        <f t="shared" si="36"/>
        <v>N/A</v>
      </c>
      <c r="CV124" s="175" t="str">
        <f t="shared" si="37"/>
        <v>N/A</v>
      </c>
      <c r="CW124" s="175" t="str">
        <f t="shared" si="38"/>
        <v>N/A</v>
      </c>
      <c r="CX124" s="175" t="str">
        <f t="shared" si="39"/>
        <v>N/A</v>
      </c>
      <c r="CY124" s="175" t="str">
        <f t="shared" si="40"/>
        <v>N/A</v>
      </c>
      <c r="CZ124" s="175" t="str">
        <f t="shared" si="41"/>
        <v>N/A</v>
      </c>
      <c r="DA124" s="175" t="str">
        <f t="shared" si="42"/>
        <v>N/A</v>
      </c>
      <c r="DB124" s="175" t="str">
        <f t="shared" si="43"/>
        <v>N/A</v>
      </c>
      <c r="DC124" s="175" t="str">
        <f t="shared" si="44"/>
        <v>N/A</v>
      </c>
      <c r="DD124" s="175" t="str">
        <f t="shared" si="45"/>
        <v>N/A</v>
      </c>
      <c r="DE124" s="175" t="str">
        <f t="shared" si="46"/>
        <v>N/A</v>
      </c>
      <c r="DF124" s="175" t="str">
        <f t="shared" si="47"/>
        <v>N/A</v>
      </c>
    </row>
    <row r="125" spans="1:110" s="175" customFormat="1" ht="15">
      <c r="A125" s="263"/>
      <c r="F125" s="263"/>
      <c r="I125" s="248"/>
      <c r="J125" s="248"/>
      <c r="K125" s="242"/>
      <c r="O125" s="173"/>
      <c r="T125"/>
      <c r="U125"/>
      <c r="V125"/>
      <c r="W125"/>
      <c r="X125"/>
      <c r="Y125"/>
      <c r="Z125"/>
      <c r="AA125"/>
      <c r="AB125"/>
      <c r="AC125"/>
      <c r="AD125"/>
      <c r="AE125"/>
      <c r="AF125"/>
      <c r="AG125"/>
      <c r="AH125"/>
      <c r="AI125"/>
      <c r="AJ125"/>
      <c r="AK125"/>
      <c r="AL125"/>
      <c r="AM125"/>
      <c r="AN125"/>
      <c r="AO125"/>
      <c r="AP125"/>
      <c r="AQ125"/>
      <c r="AR125"/>
      <c r="AS125"/>
      <c r="AT125"/>
      <c r="AU125"/>
      <c r="AV125"/>
      <c r="AW125"/>
      <c r="BA125" s="199" t="s">
        <v>298</v>
      </c>
      <c r="BB125" s="200" t="e">
        <f t="shared" si="54"/>
        <v>#N/A</v>
      </c>
      <c r="BC125" s="200" t="e">
        <f t="shared" si="55"/>
        <v>#N/A</v>
      </c>
      <c r="BD125" s="200" t="e">
        <f t="shared" si="56"/>
        <v>#N/A</v>
      </c>
      <c r="BE125" s="200" t="e">
        <f t="shared" si="57"/>
        <v>#N/A</v>
      </c>
      <c r="BF125" s="200" t="e">
        <f t="shared" si="58"/>
        <v>#N/A</v>
      </c>
      <c r="BG125" s="200" t="e">
        <f t="shared" si="59"/>
        <v>#N/A</v>
      </c>
      <c r="BH125" s="200" t="e">
        <f t="shared" si="60"/>
        <v>#N/A</v>
      </c>
      <c r="BI125" s="200" t="e">
        <f t="shared" si="61"/>
        <v>#N/A</v>
      </c>
      <c r="BJ125" s="200" t="e">
        <f t="shared" si="62"/>
        <v>#N/A</v>
      </c>
      <c r="BK125" s="200" t="e">
        <f t="shared" si="48"/>
        <v>#N/A</v>
      </c>
      <c r="BL125" s="200" t="e">
        <f t="shared" si="49"/>
        <v>#N/A</v>
      </c>
      <c r="BM125" s="200" t="e">
        <f t="shared" si="50"/>
        <v>#N/A</v>
      </c>
      <c r="BN125" s="175" t="e">
        <f t="shared" si="63"/>
        <v>#N/A</v>
      </c>
      <c r="BO125" s="196" t="e">
        <f t="shared" si="64"/>
        <v>#N/A</v>
      </c>
      <c r="BP125" s="196" t="e">
        <f t="shared" si="65"/>
        <v>#N/A</v>
      </c>
      <c r="BQ125" s="196" t="e">
        <f t="shared" si="66"/>
        <v>#N/A</v>
      </c>
      <c r="BR125" s="196" t="e">
        <f t="shared" si="67"/>
        <v>#N/A</v>
      </c>
      <c r="BS125" s="196" t="e">
        <f t="shared" si="68"/>
        <v>#N/A</v>
      </c>
      <c r="BT125" s="196" t="e">
        <f t="shared" si="69"/>
        <v>#N/A</v>
      </c>
      <c r="BU125" s="196" t="e">
        <f t="shared" si="70"/>
        <v>#N/A</v>
      </c>
      <c r="BV125" s="196" t="e">
        <f t="shared" si="71"/>
        <v>#N/A</v>
      </c>
      <c r="BW125" s="196" t="e">
        <f t="shared" si="51"/>
        <v>#N/A</v>
      </c>
      <c r="BX125" s="196" t="e">
        <f t="shared" si="52"/>
        <v>#N/A</v>
      </c>
      <c r="BY125" s="196" t="e">
        <f t="shared" si="53"/>
        <v>#N/A</v>
      </c>
      <c r="BZ125" s="196"/>
      <c r="CA125" s="232" t="s">
        <v>255</v>
      </c>
      <c r="CB125" s="229"/>
      <c r="CC125" s="229"/>
      <c r="CD125" s="229"/>
      <c r="CE125" s="238"/>
      <c r="CF125" s="238"/>
      <c r="CG125" s="238"/>
      <c r="CH125" s="229"/>
      <c r="CU125" s="175" t="str">
        <f t="shared" si="36"/>
        <v>N/A</v>
      </c>
      <c r="CV125" s="175" t="str">
        <f t="shared" si="37"/>
        <v>N/A</v>
      </c>
      <c r="CW125" s="175" t="str">
        <f t="shared" si="38"/>
        <v>N/A</v>
      </c>
      <c r="CX125" s="175" t="str">
        <f t="shared" si="39"/>
        <v>N/A</v>
      </c>
      <c r="CY125" s="175" t="str">
        <f t="shared" si="40"/>
        <v>N/A</v>
      </c>
      <c r="CZ125" s="175" t="str">
        <f t="shared" si="41"/>
        <v>N/A</v>
      </c>
      <c r="DA125" s="175" t="str">
        <f t="shared" si="42"/>
        <v>N/A</v>
      </c>
      <c r="DB125" s="175" t="str">
        <f t="shared" si="43"/>
        <v>N/A</v>
      </c>
      <c r="DC125" s="175" t="str">
        <f t="shared" si="44"/>
        <v>N/A</v>
      </c>
      <c r="DD125" s="175" t="str">
        <f t="shared" si="45"/>
        <v>N/A</v>
      </c>
      <c r="DE125" s="175" t="str">
        <f t="shared" si="46"/>
        <v>N/A</v>
      </c>
      <c r="DF125" s="175" t="str">
        <f t="shared" si="47"/>
        <v>N/A</v>
      </c>
    </row>
    <row r="126" spans="1:110" s="175" customFormat="1" ht="15">
      <c r="A126" s="263"/>
      <c r="F126" s="263"/>
      <c r="I126" s="248"/>
      <c r="J126" s="248"/>
      <c r="K126" s="242"/>
      <c r="O126" s="173"/>
      <c r="T126"/>
      <c r="U126"/>
      <c r="V126"/>
      <c r="W126"/>
      <c r="X126"/>
      <c r="Y126"/>
      <c r="Z126"/>
      <c r="AA126"/>
      <c r="AB126"/>
      <c r="AC126"/>
      <c r="AD126"/>
      <c r="AE126"/>
      <c r="AF126"/>
      <c r="AG126"/>
      <c r="AH126"/>
      <c r="AI126"/>
      <c r="AJ126"/>
      <c r="AK126"/>
      <c r="AL126"/>
      <c r="AM126"/>
      <c r="AN126"/>
      <c r="AO126"/>
      <c r="AP126"/>
      <c r="AQ126"/>
      <c r="AR126"/>
      <c r="AS126"/>
      <c r="AT126"/>
      <c r="AU126"/>
      <c r="AV126"/>
      <c r="AW126"/>
      <c r="BA126" s="199" t="s">
        <v>216</v>
      </c>
      <c r="BB126" s="200" t="e">
        <f t="shared" si="54"/>
        <v>#N/A</v>
      </c>
      <c r="BC126" s="200" t="e">
        <f t="shared" si="55"/>
        <v>#N/A</v>
      </c>
      <c r="BD126" s="200" t="e">
        <f t="shared" si="56"/>
        <v>#N/A</v>
      </c>
      <c r="BE126" s="200" t="e">
        <f t="shared" si="57"/>
        <v>#N/A</v>
      </c>
      <c r="BF126" s="200" t="e">
        <f t="shared" si="58"/>
        <v>#N/A</v>
      </c>
      <c r="BG126" s="200" t="e">
        <f t="shared" si="59"/>
        <v>#N/A</v>
      </c>
      <c r="BH126" s="200" t="e">
        <f t="shared" si="60"/>
        <v>#N/A</v>
      </c>
      <c r="BI126" s="200" t="e">
        <f t="shared" si="61"/>
        <v>#N/A</v>
      </c>
      <c r="BJ126" s="200" t="e">
        <f t="shared" si="62"/>
        <v>#N/A</v>
      </c>
      <c r="BK126" s="200" t="e">
        <f t="shared" si="48"/>
        <v>#N/A</v>
      </c>
      <c r="BL126" s="200" t="e">
        <f t="shared" si="49"/>
        <v>#N/A</v>
      </c>
      <c r="BM126" s="200" t="e">
        <f t="shared" si="50"/>
        <v>#N/A</v>
      </c>
      <c r="BN126" s="175" t="e">
        <f t="shared" si="63"/>
        <v>#N/A</v>
      </c>
      <c r="BO126" s="196" t="e">
        <f t="shared" si="64"/>
        <v>#N/A</v>
      </c>
      <c r="BP126" s="196" t="e">
        <f t="shared" si="65"/>
        <v>#N/A</v>
      </c>
      <c r="BQ126" s="196" t="e">
        <f t="shared" si="66"/>
        <v>#N/A</v>
      </c>
      <c r="BR126" s="196" t="e">
        <f t="shared" si="67"/>
        <v>#N/A</v>
      </c>
      <c r="BS126" s="196" t="e">
        <f t="shared" si="68"/>
        <v>#N/A</v>
      </c>
      <c r="BT126" s="196" t="e">
        <f t="shared" si="69"/>
        <v>#N/A</v>
      </c>
      <c r="BU126" s="196" t="e">
        <f t="shared" si="70"/>
        <v>#N/A</v>
      </c>
      <c r="BV126" s="196" t="e">
        <f t="shared" si="71"/>
        <v>#N/A</v>
      </c>
      <c r="BW126" s="196" t="e">
        <f t="shared" si="51"/>
        <v>#N/A</v>
      </c>
      <c r="BX126" s="196" t="e">
        <f t="shared" si="52"/>
        <v>#N/A</v>
      </c>
      <c r="BY126" s="196" t="e">
        <f t="shared" si="53"/>
        <v>#N/A</v>
      </c>
      <c r="BZ126" s="196"/>
      <c r="CA126" s="232" t="s">
        <v>187</v>
      </c>
      <c r="CB126" s="229"/>
      <c r="CC126" s="229"/>
      <c r="CD126" s="229"/>
      <c r="CE126" s="238"/>
      <c r="CF126" s="238"/>
      <c r="CG126" s="238"/>
      <c r="CH126" s="229"/>
      <c r="CU126" s="175" t="str">
        <f t="shared" si="36"/>
        <v>N/A</v>
      </c>
      <c r="CV126" s="175" t="str">
        <f t="shared" si="37"/>
        <v>N/A</v>
      </c>
      <c r="CW126" s="175" t="str">
        <f t="shared" si="38"/>
        <v>N/A</v>
      </c>
      <c r="CX126" s="175" t="str">
        <f t="shared" si="39"/>
        <v>N/A</v>
      </c>
      <c r="CY126" s="175" t="str">
        <f t="shared" si="40"/>
        <v>N/A</v>
      </c>
      <c r="CZ126" s="175" t="str">
        <f t="shared" si="41"/>
        <v>N/A</v>
      </c>
      <c r="DA126" s="175" t="str">
        <f t="shared" si="42"/>
        <v>N/A</v>
      </c>
      <c r="DB126" s="175" t="str">
        <f t="shared" si="43"/>
        <v>N/A</v>
      </c>
      <c r="DC126" s="175" t="str">
        <f t="shared" si="44"/>
        <v>N/A</v>
      </c>
      <c r="DD126" s="175" t="str">
        <f t="shared" si="45"/>
        <v>N/A</v>
      </c>
      <c r="DE126" s="175" t="str">
        <f t="shared" si="46"/>
        <v>N/A</v>
      </c>
      <c r="DF126" s="175" t="str">
        <f t="shared" si="47"/>
        <v>N/A</v>
      </c>
    </row>
    <row r="127" spans="1:110" s="175" customFormat="1" ht="15">
      <c r="A127" s="263"/>
      <c r="F127" s="263"/>
      <c r="I127" s="248"/>
      <c r="J127" s="248"/>
      <c r="K127" s="242"/>
      <c r="O127" s="173"/>
      <c r="T127"/>
      <c r="U127"/>
      <c r="V127"/>
      <c r="W127"/>
      <c r="X127"/>
      <c r="Y127"/>
      <c r="Z127"/>
      <c r="AA127"/>
      <c r="AB127"/>
      <c r="AC127"/>
      <c r="AD127"/>
      <c r="AE127"/>
      <c r="AF127"/>
      <c r="AG127"/>
      <c r="AH127"/>
      <c r="AI127"/>
      <c r="AJ127"/>
      <c r="AK127"/>
      <c r="AL127"/>
      <c r="AM127"/>
      <c r="AN127"/>
      <c r="AO127"/>
      <c r="AP127"/>
      <c r="AQ127"/>
      <c r="AR127"/>
      <c r="AS127"/>
      <c r="AT127"/>
      <c r="AU127"/>
      <c r="AV127"/>
      <c r="AW127"/>
      <c r="BA127" s="199" t="s">
        <v>218</v>
      </c>
      <c r="BB127" s="200" t="e">
        <f t="shared" si="54"/>
        <v>#N/A</v>
      </c>
      <c r="BC127" s="200" t="e">
        <f t="shared" si="55"/>
        <v>#N/A</v>
      </c>
      <c r="BD127" s="200" t="e">
        <f t="shared" si="56"/>
        <v>#N/A</v>
      </c>
      <c r="BE127" s="200" t="e">
        <f t="shared" si="57"/>
        <v>#N/A</v>
      </c>
      <c r="BF127" s="200" t="e">
        <f t="shared" si="58"/>
        <v>#N/A</v>
      </c>
      <c r="BG127" s="200" t="e">
        <f t="shared" si="59"/>
        <v>#N/A</v>
      </c>
      <c r="BH127" s="200" t="e">
        <f t="shared" si="60"/>
        <v>#N/A</v>
      </c>
      <c r="BI127" s="200" t="e">
        <f t="shared" si="61"/>
        <v>#N/A</v>
      </c>
      <c r="BJ127" s="200" t="e">
        <f t="shared" si="62"/>
        <v>#N/A</v>
      </c>
      <c r="BK127" s="200" t="e">
        <f t="shared" si="48"/>
        <v>#N/A</v>
      </c>
      <c r="BL127" s="200" t="e">
        <f t="shared" si="49"/>
        <v>#N/A</v>
      </c>
      <c r="BM127" s="200" t="e">
        <f t="shared" si="50"/>
        <v>#N/A</v>
      </c>
      <c r="BN127" s="175" t="e">
        <f t="shared" si="63"/>
        <v>#N/A</v>
      </c>
      <c r="BO127" s="196" t="e">
        <f t="shared" si="64"/>
        <v>#N/A</v>
      </c>
      <c r="BP127" s="196" t="e">
        <f t="shared" si="65"/>
        <v>#N/A</v>
      </c>
      <c r="BQ127" s="196" t="e">
        <f t="shared" si="66"/>
        <v>#N/A</v>
      </c>
      <c r="BR127" s="196" t="e">
        <f t="shared" si="67"/>
        <v>#N/A</v>
      </c>
      <c r="BS127" s="196" t="e">
        <f t="shared" si="68"/>
        <v>#N/A</v>
      </c>
      <c r="BT127" s="196" t="e">
        <f t="shared" si="69"/>
        <v>#N/A</v>
      </c>
      <c r="BU127" s="196" t="e">
        <f t="shared" si="70"/>
        <v>#N/A</v>
      </c>
      <c r="BV127" s="196" t="e">
        <f t="shared" si="71"/>
        <v>#N/A</v>
      </c>
      <c r="BW127" s="196" t="e">
        <f t="shared" si="51"/>
        <v>#N/A</v>
      </c>
      <c r="BX127" s="196" t="e">
        <f t="shared" si="52"/>
        <v>#N/A</v>
      </c>
      <c r="BY127" s="196" t="e">
        <f t="shared" si="53"/>
        <v>#N/A</v>
      </c>
      <c r="BZ127" s="196"/>
      <c r="CA127" s="232" t="s">
        <v>190</v>
      </c>
      <c r="CB127" s="229"/>
      <c r="CC127" s="229"/>
      <c r="CD127" s="229"/>
      <c r="CE127" s="238"/>
      <c r="CF127" s="238"/>
      <c r="CG127" s="238"/>
      <c r="CH127" s="229"/>
      <c r="CU127" s="175" t="str">
        <f t="shared" si="36"/>
        <v>N/A</v>
      </c>
      <c r="CV127" s="175" t="str">
        <f t="shared" si="37"/>
        <v>N/A</v>
      </c>
      <c r="CW127" s="175" t="str">
        <f t="shared" si="38"/>
        <v>N/A</v>
      </c>
      <c r="CX127" s="175" t="str">
        <f t="shared" si="39"/>
        <v>N/A</v>
      </c>
      <c r="CY127" s="175" t="str">
        <f t="shared" si="40"/>
        <v>N/A</v>
      </c>
      <c r="CZ127" s="175" t="str">
        <f t="shared" si="41"/>
        <v>N/A</v>
      </c>
      <c r="DA127" s="175" t="str">
        <f t="shared" si="42"/>
        <v>N/A</v>
      </c>
      <c r="DB127" s="175" t="str">
        <f t="shared" si="43"/>
        <v>N/A</v>
      </c>
      <c r="DC127" s="175" t="str">
        <f t="shared" si="44"/>
        <v>N/A</v>
      </c>
      <c r="DD127" s="175" t="str">
        <f t="shared" si="45"/>
        <v>N/A</v>
      </c>
      <c r="DE127" s="175" t="str">
        <f t="shared" si="46"/>
        <v>N/A</v>
      </c>
      <c r="DF127" s="175" t="str">
        <f t="shared" si="47"/>
        <v>N/A</v>
      </c>
    </row>
    <row r="128" spans="1:110" s="175" customFormat="1" ht="15">
      <c r="A128" s="263"/>
      <c r="F128" s="263"/>
      <c r="I128" s="248"/>
      <c r="J128" s="248"/>
      <c r="K128" s="242"/>
      <c r="O128" s="173"/>
      <c r="T128"/>
      <c r="U128"/>
      <c r="V128"/>
      <c r="W128"/>
      <c r="X128"/>
      <c r="Y128"/>
      <c r="Z128"/>
      <c r="AA128"/>
      <c r="AB128"/>
      <c r="AC128"/>
      <c r="AD128"/>
      <c r="AE128"/>
      <c r="AF128"/>
      <c r="AG128"/>
      <c r="AH128"/>
      <c r="AI128"/>
      <c r="AJ128"/>
      <c r="AK128"/>
      <c r="AL128"/>
      <c r="AM128"/>
      <c r="AN128"/>
      <c r="AO128"/>
      <c r="AP128"/>
      <c r="AQ128"/>
      <c r="AR128"/>
      <c r="AS128"/>
      <c r="AT128"/>
      <c r="AU128"/>
      <c r="AV128"/>
      <c r="AW128"/>
      <c r="BA128" s="199" t="s">
        <v>315</v>
      </c>
      <c r="BB128" s="200" t="e">
        <f t="shared" si="54"/>
        <v>#N/A</v>
      </c>
      <c r="BC128" s="200" t="e">
        <f t="shared" si="55"/>
        <v>#N/A</v>
      </c>
      <c r="BD128" s="200" t="e">
        <f t="shared" si="56"/>
        <v>#N/A</v>
      </c>
      <c r="BE128" s="200" t="e">
        <f t="shared" si="57"/>
        <v>#N/A</v>
      </c>
      <c r="BF128" s="200" t="e">
        <f t="shared" si="58"/>
        <v>#N/A</v>
      </c>
      <c r="BG128" s="200" t="e">
        <f t="shared" si="59"/>
        <v>#N/A</v>
      </c>
      <c r="BH128" s="200" t="e">
        <f t="shared" si="60"/>
        <v>#N/A</v>
      </c>
      <c r="BI128" s="200" t="e">
        <f t="shared" si="61"/>
        <v>#N/A</v>
      </c>
      <c r="BJ128" s="200" t="e">
        <f t="shared" si="62"/>
        <v>#N/A</v>
      </c>
      <c r="BK128" s="200" t="e">
        <f t="shared" si="48"/>
        <v>#N/A</v>
      </c>
      <c r="BL128" s="200" t="e">
        <f t="shared" si="49"/>
        <v>#N/A</v>
      </c>
      <c r="BM128" s="200" t="e">
        <f t="shared" si="50"/>
        <v>#N/A</v>
      </c>
      <c r="BN128" s="175" t="e">
        <f t="shared" si="63"/>
        <v>#N/A</v>
      </c>
      <c r="BO128" s="196" t="e">
        <f t="shared" si="64"/>
        <v>#N/A</v>
      </c>
      <c r="BP128" s="196" t="e">
        <f t="shared" si="65"/>
        <v>#N/A</v>
      </c>
      <c r="BQ128" s="196" t="e">
        <f t="shared" si="66"/>
        <v>#N/A</v>
      </c>
      <c r="BR128" s="196" t="e">
        <f t="shared" si="67"/>
        <v>#N/A</v>
      </c>
      <c r="BS128" s="196" t="e">
        <f t="shared" si="68"/>
        <v>#N/A</v>
      </c>
      <c r="BT128" s="196" t="e">
        <f t="shared" si="69"/>
        <v>#N/A</v>
      </c>
      <c r="BU128" s="196" t="e">
        <f t="shared" si="70"/>
        <v>#N/A</v>
      </c>
      <c r="BV128" s="196" t="e">
        <f t="shared" si="71"/>
        <v>#N/A</v>
      </c>
      <c r="BW128" s="196" t="e">
        <f t="shared" si="51"/>
        <v>#N/A</v>
      </c>
      <c r="BX128" s="196" t="e">
        <f t="shared" si="52"/>
        <v>#N/A</v>
      </c>
      <c r="BY128" s="196" t="e">
        <f t="shared" si="53"/>
        <v>#N/A</v>
      </c>
      <c r="BZ128" s="196"/>
      <c r="CA128" s="232" t="s">
        <v>183</v>
      </c>
      <c r="CB128" s="229"/>
      <c r="CC128" s="229"/>
      <c r="CD128" s="229"/>
      <c r="CE128" s="238"/>
      <c r="CF128" s="238"/>
      <c r="CG128" s="238"/>
      <c r="CH128" s="229"/>
      <c r="CU128" s="175" t="str">
        <f t="shared" si="36"/>
        <v>N/A</v>
      </c>
      <c r="CV128" s="175" t="str">
        <f t="shared" si="37"/>
        <v>N/A</v>
      </c>
      <c r="CW128" s="175" t="str">
        <f t="shared" si="38"/>
        <v>N/A</v>
      </c>
      <c r="CX128" s="175" t="str">
        <f t="shared" si="39"/>
        <v>N/A</v>
      </c>
      <c r="CY128" s="175" t="str">
        <f t="shared" si="40"/>
        <v>N/A</v>
      </c>
      <c r="CZ128" s="175" t="str">
        <f t="shared" si="41"/>
        <v>N/A</v>
      </c>
      <c r="DA128" s="175" t="str">
        <f t="shared" si="42"/>
        <v>N/A</v>
      </c>
      <c r="DB128" s="175" t="str">
        <f t="shared" si="43"/>
        <v>N/A</v>
      </c>
      <c r="DC128" s="175" t="str">
        <f t="shared" si="44"/>
        <v>N/A</v>
      </c>
      <c r="DD128" s="175" t="str">
        <f t="shared" si="45"/>
        <v>N/A</v>
      </c>
      <c r="DE128" s="175" t="str">
        <f t="shared" si="46"/>
        <v>N/A</v>
      </c>
      <c r="DF128" s="175" t="str">
        <f t="shared" si="47"/>
        <v>N/A</v>
      </c>
    </row>
    <row r="129" spans="1:110" s="175" customFormat="1" ht="15">
      <c r="A129" s="263"/>
      <c r="F129" s="263"/>
      <c r="I129" s="248"/>
      <c r="J129" s="248"/>
      <c r="K129" s="242"/>
      <c r="O129" s="173"/>
      <c r="T129"/>
      <c r="U129"/>
      <c r="V129"/>
      <c r="W129"/>
      <c r="X129"/>
      <c r="Y129"/>
      <c r="Z129"/>
      <c r="AA129"/>
      <c r="AB129"/>
      <c r="AC129"/>
      <c r="AD129"/>
      <c r="AE129"/>
      <c r="AF129"/>
      <c r="AG129"/>
      <c r="AH129"/>
      <c r="AI129"/>
      <c r="AJ129"/>
      <c r="AK129"/>
      <c r="AL129"/>
      <c r="AM129"/>
      <c r="AN129"/>
      <c r="AO129"/>
      <c r="AP129"/>
      <c r="AQ129"/>
      <c r="AR129"/>
      <c r="AS129"/>
      <c r="AT129"/>
      <c r="AU129"/>
      <c r="AV129"/>
      <c r="AW129"/>
      <c r="BA129" s="199" t="s">
        <v>316</v>
      </c>
      <c r="BB129" s="200" t="e">
        <f t="shared" si="54"/>
        <v>#N/A</v>
      </c>
      <c r="BC129" s="200" t="e">
        <f t="shared" si="55"/>
        <v>#N/A</v>
      </c>
      <c r="BD129" s="200" t="e">
        <f t="shared" si="56"/>
        <v>#N/A</v>
      </c>
      <c r="BE129" s="200" t="e">
        <f t="shared" si="57"/>
        <v>#N/A</v>
      </c>
      <c r="BF129" s="200" t="e">
        <f t="shared" si="58"/>
        <v>#N/A</v>
      </c>
      <c r="BG129" s="200" t="e">
        <f t="shared" si="59"/>
        <v>#N/A</v>
      </c>
      <c r="BH129" s="200" t="e">
        <f t="shared" si="60"/>
        <v>#N/A</v>
      </c>
      <c r="BI129" s="200" t="e">
        <f t="shared" si="61"/>
        <v>#N/A</v>
      </c>
      <c r="BJ129" s="200" t="e">
        <f t="shared" si="62"/>
        <v>#N/A</v>
      </c>
      <c r="BK129" s="200" t="e">
        <f t="shared" si="48"/>
        <v>#N/A</v>
      </c>
      <c r="BL129" s="200" t="e">
        <f t="shared" si="49"/>
        <v>#N/A</v>
      </c>
      <c r="BM129" s="200" t="e">
        <f t="shared" si="50"/>
        <v>#N/A</v>
      </c>
      <c r="BN129" s="175" t="e">
        <f t="shared" si="63"/>
        <v>#N/A</v>
      </c>
      <c r="BO129" s="196" t="e">
        <f t="shared" si="64"/>
        <v>#N/A</v>
      </c>
      <c r="BP129" s="196" t="e">
        <f t="shared" si="65"/>
        <v>#N/A</v>
      </c>
      <c r="BQ129" s="196" t="e">
        <f t="shared" si="66"/>
        <v>#N/A</v>
      </c>
      <c r="BR129" s="196" t="e">
        <f t="shared" si="67"/>
        <v>#N/A</v>
      </c>
      <c r="BS129" s="196" t="e">
        <f t="shared" si="68"/>
        <v>#N/A</v>
      </c>
      <c r="BT129" s="196" t="e">
        <f t="shared" si="69"/>
        <v>#N/A</v>
      </c>
      <c r="BU129" s="196" t="e">
        <f t="shared" si="70"/>
        <v>#N/A</v>
      </c>
      <c r="BV129" s="196" t="e">
        <f t="shared" si="71"/>
        <v>#N/A</v>
      </c>
      <c r="BW129" s="196" t="e">
        <f t="shared" si="51"/>
        <v>#N/A</v>
      </c>
      <c r="BX129" s="196" t="e">
        <f t="shared" si="52"/>
        <v>#N/A</v>
      </c>
      <c r="BY129" s="196" t="e">
        <f t="shared" si="53"/>
        <v>#N/A</v>
      </c>
      <c r="BZ129" s="196"/>
      <c r="CA129" s="232" t="s">
        <v>270</v>
      </c>
      <c r="CB129" s="229"/>
      <c r="CC129" s="229"/>
      <c r="CD129" s="229"/>
      <c r="CE129" s="238"/>
      <c r="CF129" s="238"/>
      <c r="CG129" s="238"/>
      <c r="CH129" s="229"/>
      <c r="CU129" s="175" t="str">
        <f t="shared" si="36"/>
        <v>N/A</v>
      </c>
      <c r="CV129" s="175" t="str">
        <f t="shared" si="37"/>
        <v>N/A</v>
      </c>
      <c r="CW129" s="175" t="str">
        <f t="shared" si="38"/>
        <v>N/A</v>
      </c>
      <c r="CX129" s="175" t="str">
        <f t="shared" si="39"/>
        <v>N/A</v>
      </c>
      <c r="CY129" s="175" t="str">
        <f t="shared" si="40"/>
        <v>N/A</v>
      </c>
      <c r="CZ129" s="175" t="str">
        <f t="shared" si="41"/>
        <v>N/A</v>
      </c>
      <c r="DA129" s="175" t="str">
        <f t="shared" si="42"/>
        <v>N/A</v>
      </c>
      <c r="DB129" s="175" t="str">
        <f t="shared" si="43"/>
        <v>N/A</v>
      </c>
      <c r="DC129" s="175" t="str">
        <f t="shared" si="44"/>
        <v>N/A</v>
      </c>
      <c r="DD129" s="175" t="str">
        <f t="shared" si="45"/>
        <v>N/A</v>
      </c>
      <c r="DE129" s="175" t="str">
        <f t="shared" si="46"/>
        <v>N/A</v>
      </c>
      <c r="DF129" s="175" t="str">
        <f t="shared" si="47"/>
        <v>N/A</v>
      </c>
    </row>
    <row r="130" spans="1:110" s="175" customFormat="1" ht="15">
      <c r="A130" s="263"/>
      <c r="F130" s="263"/>
      <c r="I130" s="248"/>
      <c r="J130" s="248"/>
      <c r="K130" s="242"/>
      <c r="O130" s="173"/>
      <c r="T130"/>
      <c r="U130"/>
      <c r="V130"/>
      <c r="W130"/>
      <c r="X130"/>
      <c r="Y130"/>
      <c r="Z130"/>
      <c r="AA130"/>
      <c r="AB130"/>
      <c r="AC130"/>
      <c r="AD130"/>
      <c r="AE130"/>
      <c r="AF130"/>
      <c r="AG130"/>
      <c r="AH130"/>
      <c r="AI130"/>
      <c r="AJ130"/>
      <c r="AK130"/>
      <c r="AL130"/>
      <c r="AM130"/>
      <c r="AN130"/>
      <c r="AO130"/>
      <c r="AP130"/>
      <c r="AQ130"/>
      <c r="AR130"/>
      <c r="AS130"/>
      <c r="AT130"/>
      <c r="AU130"/>
      <c r="AV130"/>
      <c r="AW130"/>
      <c r="BA130" s="199" t="s">
        <v>246</v>
      </c>
      <c r="BB130" s="200" t="e">
        <f t="shared" si="54"/>
        <v>#N/A</v>
      </c>
      <c r="BC130" s="200" t="e">
        <f t="shared" si="55"/>
        <v>#N/A</v>
      </c>
      <c r="BD130" s="200" t="e">
        <f t="shared" si="56"/>
        <v>#N/A</v>
      </c>
      <c r="BE130" s="200" t="e">
        <f t="shared" si="57"/>
        <v>#N/A</v>
      </c>
      <c r="BF130" s="200" t="e">
        <f t="shared" si="58"/>
        <v>#N/A</v>
      </c>
      <c r="BG130" s="200" t="e">
        <f t="shared" si="59"/>
        <v>#N/A</v>
      </c>
      <c r="BH130" s="200" t="e">
        <f t="shared" si="60"/>
        <v>#N/A</v>
      </c>
      <c r="BI130" s="200" t="e">
        <f t="shared" si="61"/>
        <v>#N/A</v>
      </c>
      <c r="BJ130" s="200" t="e">
        <f t="shared" si="62"/>
        <v>#N/A</v>
      </c>
      <c r="BK130" s="200" t="e">
        <f t="shared" si="48"/>
        <v>#N/A</v>
      </c>
      <c r="BL130" s="200" t="e">
        <f t="shared" si="49"/>
        <v>#N/A</v>
      </c>
      <c r="BM130" s="200" t="e">
        <f t="shared" si="50"/>
        <v>#N/A</v>
      </c>
      <c r="BN130" s="175" t="e">
        <f t="shared" si="63"/>
        <v>#N/A</v>
      </c>
      <c r="BO130" s="196" t="e">
        <f t="shared" si="64"/>
        <v>#N/A</v>
      </c>
      <c r="BP130" s="196" t="e">
        <f t="shared" si="65"/>
        <v>#N/A</v>
      </c>
      <c r="BQ130" s="196" t="e">
        <f t="shared" si="66"/>
        <v>#N/A</v>
      </c>
      <c r="BR130" s="196" t="e">
        <f t="shared" si="67"/>
        <v>#N/A</v>
      </c>
      <c r="BS130" s="196" t="e">
        <f t="shared" si="68"/>
        <v>#N/A</v>
      </c>
      <c r="BT130" s="196" t="e">
        <f t="shared" si="69"/>
        <v>#N/A</v>
      </c>
      <c r="BU130" s="196" t="e">
        <f t="shared" si="70"/>
        <v>#N/A</v>
      </c>
      <c r="BV130" s="196" t="e">
        <f t="shared" si="71"/>
        <v>#N/A</v>
      </c>
      <c r="BW130" s="196" t="e">
        <f t="shared" si="51"/>
        <v>#N/A</v>
      </c>
      <c r="BX130" s="196" t="e">
        <f t="shared" si="52"/>
        <v>#N/A</v>
      </c>
      <c r="BY130" s="196" t="e">
        <f t="shared" si="53"/>
        <v>#N/A</v>
      </c>
      <c r="BZ130" s="196"/>
      <c r="CA130" s="232" t="s">
        <v>272</v>
      </c>
      <c r="CB130" s="229"/>
      <c r="CC130" s="229"/>
      <c r="CD130" s="229"/>
      <c r="CE130" s="238"/>
      <c r="CF130" s="238"/>
      <c r="CG130" s="238"/>
      <c r="CH130" s="229"/>
      <c r="CU130" s="175" t="str">
        <f t="shared" si="36"/>
        <v>N/A</v>
      </c>
      <c r="CV130" s="175" t="str">
        <f t="shared" si="37"/>
        <v>N/A</v>
      </c>
      <c r="CW130" s="175" t="str">
        <f t="shared" si="38"/>
        <v>N/A</v>
      </c>
      <c r="CX130" s="175" t="str">
        <f t="shared" si="39"/>
        <v>N/A</v>
      </c>
      <c r="CY130" s="175" t="str">
        <f t="shared" si="40"/>
        <v>N/A</v>
      </c>
      <c r="CZ130" s="175" t="str">
        <f t="shared" si="41"/>
        <v>N/A</v>
      </c>
      <c r="DA130" s="175" t="str">
        <f t="shared" si="42"/>
        <v>N/A</v>
      </c>
      <c r="DB130" s="175" t="str">
        <f t="shared" si="43"/>
        <v>N/A</v>
      </c>
      <c r="DC130" s="175" t="str">
        <f t="shared" si="44"/>
        <v>N/A</v>
      </c>
      <c r="DD130" s="175" t="str">
        <f t="shared" si="45"/>
        <v>N/A</v>
      </c>
      <c r="DE130" s="175" t="str">
        <f t="shared" si="46"/>
        <v>N/A</v>
      </c>
      <c r="DF130" s="175" t="str">
        <f t="shared" si="47"/>
        <v>N/A</v>
      </c>
    </row>
    <row r="131" spans="1:110" s="175" customFormat="1" ht="15">
      <c r="A131" s="263"/>
      <c r="F131" s="263"/>
      <c r="I131" s="248"/>
      <c r="J131" s="248"/>
      <c r="K131" s="242"/>
      <c r="O131" s="173"/>
      <c r="T131"/>
      <c r="U131"/>
      <c r="V131"/>
      <c r="W131"/>
      <c r="X131"/>
      <c r="Y131"/>
      <c r="Z131"/>
      <c r="AA131"/>
      <c r="AB131"/>
      <c r="AC131"/>
      <c r="AD131"/>
      <c r="AE131"/>
      <c r="AF131"/>
      <c r="AG131"/>
      <c r="AH131"/>
      <c r="AI131"/>
      <c r="AJ131"/>
      <c r="AK131"/>
      <c r="AL131"/>
      <c r="AM131"/>
      <c r="AN131"/>
      <c r="AO131"/>
      <c r="AP131"/>
      <c r="AQ131"/>
      <c r="AR131"/>
      <c r="AS131"/>
      <c r="AT131"/>
      <c r="AU131"/>
      <c r="AV131"/>
      <c r="AW131"/>
      <c r="AZ131" s="175">
        <v>129</v>
      </c>
      <c r="BA131" s="199" t="s">
        <v>317</v>
      </c>
      <c r="BB131" s="200" t="e">
        <f t="shared" si="54"/>
        <v>#N/A</v>
      </c>
      <c r="BC131" s="200" t="e">
        <f t="shared" si="55"/>
        <v>#N/A</v>
      </c>
      <c r="BD131" s="200" t="e">
        <f t="shared" si="56"/>
        <v>#N/A</v>
      </c>
      <c r="BE131" s="200" t="e">
        <f t="shared" si="57"/>
        <v>#N/A</v>
      </c>
      <c r="BF131" s="200" t="e">
        <f t="shared" si="58"/>
        <v>#N/A</v>
      </c>
      <c r="BG131" s="200" t="e">
        <f t="shared" si="59"/>
        <v>#N/A</v>
      </c>
      <c r="BH131" s="200" t="e">
        <f t="shared" si="60"/>
        <v>#N/A</v>
      </c>
      <c r="BI131" s="200" t="e">
        <f t="shared" si="61"/>
        <v>#N/A</v>
      </c>
      <c r="BJ131" s="200" t="e">
        <f t="shared" si="62"/>
        <v>#N/A</v>
      </c>
      <c r="BK131" s="200" t="e">
        <f t="shared" si="48"/>
        <v>#N/A</v>
      </c>
      <c r="BL131" s="200" t="e">
        <f t="shared" si="49"/>
        <v>#N/A</v>
      </c>
      <c r="BM131" s="200" t="e">
        <f t="shared" si="50"/>
        <v>#N/A</v>
      </c>
      <c r="BN131" s="175" t="e">
        <f t="shared" si="63"/>
        <v>#N/A</v>
      </c>
      <c r="BO131" s="196" t="e">
        <f t="shared" si="64"/>
        <v>#N/A</v>
      </c>
      <c r="BP131" s="196" t="e">
        <f t="shared" si="65"/>
        <v>#N/A</v>
      </c>
      <c r="BQ131" s="196" t="e">
        <f t="shared" si="66"/>
        <v>#N/A</v>
      </c>
      <c r="BR131" s="196" t="e">
        <f t="shared" si="67"/>
        <v>#N/A</v>
      </c>
      <c r="BS131" s="196" t="e">
        <f t="shared" si="68"/>
        <v>#N/A</v>
      </c>
      <c r="BT131" s="196" t="e">
        <f t="shared" si="69"/>
        <v>#N/A</v>
      </c>
      <c r="BU131" s="196" t="e">
        <f t="shared" si="70"/>
        <v>#N/A</v>
      </c>
      <c r="BV131" s="196" t="e">
        <f t="shared" si="71"/>
        <v>#N/A</v>
      </c>
      <c r="BW131" s="196" t="e">
        <f t="shared" si="51"/>
        <v>#N/A</v>
      </c>
      <c r="BX131" s="196" t="e">
        <f t="shared" si="52"/>
        <v>#N/A</v>
      </c>
      <c r="BY131" s="196" t="e">
        <f t="shared" si="53"/>
        <v>#N/A</v>
      </c>
      <c r="BZ131" s="196"/>
      <c r="CA131" s="232" t="s">
        <v>268</v>
      </c>
      <c r="CB131" s="229"/>
      <c r="CC131" s="229"/>
      <c r="CD131" s="229"/>
      <c r="CE131" s="238"/>
      <c r="CF131" s="238"/>
      <c r="CG131" s="238"/>
      <c r="CH131" s="229"/>
      <c r="CU131" s="175" t="str">
        <f t="shared" ref="CU131:CU194" si="72">+IF(CP131=$CU$1,CS131,"N/A")</f>
        <v>N/A</v>
      </c>
      <c r="CV131" s="175" t="str">
        <f t="shared" ref="CV131:CV194" si="73">+IF(CP131=$CV$1,CS131,"N/A")</f>
        <v>N/A</v>
      </c>
      <c r="CW131" s="175" t="str">
        <f t="shared" ref="CW131:CW194" si="74">+IF(CP131=$CW$1,CS131,"N/A")</f>
        <v>N/A</v>
      </c>
      <c r="CX131" s="175" t="str">
        <f t="shared" ref="CX131:CX194" si="75">+IF(CP131=$CX$1,CS131,"N/A")</f>
        <v>N/A</v>
      </c>
      <c r="CY131" s="175" t="str">
        <f t="shared" ref="CY131:CY194" si="76">+IF(CP131=$CY$1,CS131,"N/A")</f>
        <v>N/A</v>
      </c>
      <c r="CZ131" s="175" t="str">
        <f t="shared" ref="CZ131:CZ194" si="77">+IF(CP131=$CZ$1,CS131,"N/A")</f>
        <v>N/A</v>
      </c>
      <c r="DA131" s="175" t="str">
        <f t="shared" ref="DA131:DA194" si="78">+IF(CP131=$DA$1,CS131,"N/A")</f>
        <v>N/A</v>
      </c>
      <c r="DB131" s="175" t="str">
        <f t="shared" ref="DB131:DB194" si="79">+IF(CP131=$DB$1,CS131,"N/A")</f>
        <v>N/A</v>
      </c>
      <c r="DC131" s="175" t="str">
        <f t="shared" ref="DC131:DC194" si="80">+IF(CP131=$DC$1,CS131,"N/A")</f>
        <v>N/A</v>
      </c>
      <c r="DD131" s="175" t="str">
        <f t="shared" ref="DD131:DD194" si="81">+IF(CP131=$DD$1,CS131,"N/A")</f>
        <v>N/A</v>
      </c>
      <c r="DE131" s="175" t="str">
        <f t="shared" ref="DE131:DE194" si="82">+IF(CP131=$DE$1,CS131,"N/A")</f>
        <v>N/A</v>
      </c>
      <c r="DF131" s="175" t="str">
        <f t="shared" ref="DF131:DF194" si="83">+IF(CP131=$DF$1,CS131,"N/A")</f>
        <v>N/A</v>
      </c>
    </row>
    <row r="132" spans="1:110" s="175" customFormat="1" ht="14.25">
      <c r="A132" s="263"/>
      <c r="F132" s="263"/>
      <c r="I132" s="248"/>
      <c r="J132" s="248"/>
      <c r="K132" s="242"/>
      <c r="O132" s="173"/>
      <c r="T132"/>
      <c r="U132"/>
      <c r="V132"/>
      <c r="W132"/>
      <c r="X132"/>
      <c r="Y132"/>
      <c r="Z132"/>
      <c r="AA132"/>
      <c r="AB132"/>
      <c r="AC132"/>
      <c r="AD132"/>
      <c r="AE132"/>
      <c r="AF132"/>
      <c r="AG132"/>
      <c r="AH132"/>
      <c r="AI132"/>
      <c r="AJ132"/>
      <c r="AK132"/>
      <c r="AL132"/>
      <c r="AM132"/>
      <c r="AN132"/>
      <c r="AO132"/>
      <c r="AP132"/>
      <c r="AQ132"/>
      <c r="AR132"/>
      <c r="AS132"/>
      <c r="AT132"/>
      <c r="AU132"/>
      <c r="AV132"/>
      <c r="AW132"/>
      <c r="BB132" s="200"/>
      <c r="BC132" s="200"/>
      <c r="BD132" s="200"/>
      <c r="BE132" s="200"/>
      <c r="BF132" s="200"/>
      <c r="BG132" s="200"/>
      <c r="BH132" s="200"/>
      <c r="BI132" s="200"/>
      <c r="BJ132" s="200"/>
      <c r="BK132" s="200"/>
      <c r="BL132" s="200"/>
      <c r="BM132" s="200"/>
      <c r="BO132" s="196"/>
      <c r="BP132" s="196"/>
      <c r="BQ132" s="196"/>
      <c r="BR132" s="196"/>
      <c r="BS132" s="196"/>
      <c r="BT132" s="196"/>
      <c r="BU132" s="196"/>
      <c r="BV132" s="196"/>
      <c r="BW132" s="196"/>
      <c r="BX132" s="196"/>
      <c r="BY132" s="196"/>
      <c r="BZ132" s="196"/>
      <c r="CA132" s="237"/>
      <c r="CB132" s="229"/>
      <c r="CC132" s="229"/>
      <c r="CD132" s="230"/>
      <c r="CE132" s="229"/>
      <c r="CF132" s="229"/>
      <c r="CG132" s="229"/>
      <c r="CH132" s="229"/>
      <c r="CU132" s="175" t="str">
        <f t="shared" si="72"/>
        <v>N/A</v>
      </c>
      <c r="CV132" s="175" t="str">
        <f t="shared" si="73"/>
        <v>N/A</v>
      </c>
      <c r="CW132" s="175" t="str">
        <f t="shared" si="74"/>
        <v>N/A</v>
      </c>
      <c r="CX132" s="175" t="str">
        <f t="shared" si="75"/>
        <v>N/A</v>
      </c>
      <c r="CY132" s="175" t="str">
        <f t="shared" si="76"/>
        <v>N/A</v>
      </c>
      <c r="CZ132" s="175" t="str">
        <f t="shared" si="77"/>
        <v>N/A</v>
      </c>
      <c r="DA132" s="175" t="str">
        <f t="shared" si="78"/>
        <v>N/A</v>
      </c>
      <c r="DB132" s="175" t="str">
        <f t="shared" si="79"/>
        <v>N/A</v>
      </c>
      <c r="DC132" s="175" t="str">
        <f t="shared" si="80"/>
        <v>N/A</v>
      </c>
      <c r="DD132" s="175" t="str">
        <f t="shared" si="81"/>
        <v>N/A</v>
      </c>
      <c r="DE132" s="175" t="str">
        <f t="shared" si="82"/>
        <v>N/A</v>
      </c>
      <c r="DF132" s="175" t="str">
        <f t="shared" si="83"/>
        <v>N/A</v>
      </c>
    </row>
    <row r="133" spans="1:110" s="175" customFormat="1" ht="14.25">
      <c r="A133" s="263"/>
      <c r="F133" s="263"/>
      <c r="I133" s="248"/>
      <c r="J133" s="248"/>
      <c r="K133" s="242"/>
      <c r="O133" s="173"/>
      <c r="T133"/>
      <c r="U133"/>
      <c r="V133"/>
      <c r="W133"/>
      <c r="X133"/>
      <c r="Y133"/>
      <c r="Z133"/>
      <c r="AA133"/>
      <c r="AB133"/>
      <c r="AC133"/>
      <c r="AD133"/>
      <c r="AE133"/>
      <c r="AF133"/>
      <c r="AG133"/>
      <c r="AH133"/>
      <c r="AI133"/>
      <c r="AJ133"/>
      <c r="AK133"/>
      <c r="AL133"/>
      <c r="AM133"/>
      <c r="AN133"/>
      <c r="AO133"/>
      <c r="AP133"/>
      <c r="AQ133"/>
      <c r="AR133"/>
      <c r="AS133"/>
      <c r="AT133"/>
      <c r="AU133"/>
      <c r="AV133"/>
      <c r="AW133"/>
      <c r="BB133" s="200"/>
      <c r="BC133" s="200"/>
      <c r="BD133" s="200"/>
      <c r="BE133" s="200"/>
      <c r="BF133" s="200"/>
      <c r="BG133" s="200"/>
      <c r="BH133" s="200"/>
      <c r="BI133" s="200"/>
      <c r="BJ133" s="200"/>
      <c r="BK133" s="200"/>
      <c r="BL133" s="200"/>
      <c r="BM133" s="200"/>
      <c r="BO133" s="196"/>
      <c r="BP133" s="196"/>
      <c r="BQ133" s="196"/>
      <c r="BR133" s="196"/>
      <c r="BS133" s="196"/>
      <c r="BT133" s="196"/>
      <c r="BU133" s="196"/>
      <c r="BV133" s="196"/>
      <c r="BW133" s="196"/>
      <c r="BX133" s="196"/>
      <c r="BY133" s="196"/>
      <c r="BZ133" s="196"/>
      <c r="CA133" s="237"/>
      <c r="CB133" s="173"/>
      <c r="CC133" s="173"/>
      <c r="CD133" s="229"/>
      <c r="CE133" s="229"/>
      <c r="CF133" s="229"/>
      <c r="CG133" s="229"/>
      <c r="CH133" s="229"/>
      <c r="CU133" s="175" t="str">
        <f t="shared" si="72"/>
        <v>N/A</v>
      </c>
      <c r="CV133" s="175" t="str">
        <f t="shared" si="73"/>
        <v>N/A</v>
      </c>
      <c r="CW133" s="175" t="str">
        <f t="shared" si="74"/>
        <v>N/A</v>
      </c>
      <c r="CX133" s="175" t="str">
        <f t="shared" si="75"/>
        <v>N/A</v>
      </c>
      <c r="CY133" s="175" t="str">
        <f t="shared" si="76"/>
        <v>N/A</v>
      </c>
      <c r="CZ133" s="175" t="str">
        <f t="shared" si="77"/>
        <v>N/A</v>
      </c>
      <c r="DA133" s="175" t="str">
        <f t="shared" si="78"/>
        <v>N/A</v>
      </c>
      <c r="DB133" s="175" t="str">
        <f t="shared" si="79"/>
        <v>N/A</v>
      </c>
      <c r="DC133" s="175" t="str">
        <f t="shared" si="80"/>
        <v>N/A</v>
      </c>
      <c r="DD133" s="175" t="str">
        <f t="shared" si="81"/>
        <v>N/A</v>
      </c>
      <c r="DE133" s="175" t="str">
        <f t="shared" si="82"/>
        <v>N/A</v>
      </c>
      <c r="DF133" s="175" t="str">
        <f t="shared" si="83"/>
        <v>N/A</v>
      </c>
    </row>
    <row r="134" spans="1:110" s="175" customFormat="1" ht="64.5" customHeight="1">
      <c r="A134" s="263"/>
      <c r="F134" s="263"/>
      <c r="H134" s="243"/>
      <c r="I134" s="248"/>
      <c r="J134" s="248"/>
      <c r="K134" s="243"/>
      <c r="O134" s="173"/>
      <c r="T134"/>
      <c r="U134"/>
      <c r="V134"/>
      <c r="W134"/>
      <c r="X134"/>
      <c r="Y134"/>
      <c r="Z134"/>
      <c r="AA134"/>
      <c r="AB134"/>
      <c r="AC134"/>
      <c r="AD134"/>
      <c r="AE134"/>
      <c r="AF134"/>
      <c r="AG134"/>
      <c r="AH134"/>
      <c r="AI134"/>
      <c r="AJ134" s="196"/>
      <c r="AK134" s="202"/>
      <c r="AL134" s="202"/>
      <c r="AM134" s="202"/>
      <c r="AN134" s="202"/>
      <c r="AO134" s="202"/>
      <c r="AP134" s="202"/>
      <c r="AQ134" s="202"/>
      <c r="AR134" s="202"/>
      <c r="AS134" s="202"/>
      <c r="BB134" s="200"/>
      <c r="BC134" s="200"/>
      <c r="BD134" s="200"/>
      <c r="BE134" s="200"/>
      <c r="BF134" s="200"/>
      <c r="BG134" s="200"/>
      <c r="BH134" s="200"/>
      <c r="BI134" s="200"/>
      <c r="BJ134" s="200"/>
      <c r="BK134" s="200"/>
      <c r="BL134" s="200"/>
      <c r="BM134" s="200"/>
      <c r="BO134" s="196"/>
      <c r="BP134" s="196"/>
      <c r="BQ134" s="196"/>
      <c r="BR134" s="196"/>
      <c r="BS134" s="196"/>
      <c r="BT134" s="196"/>
      <c r="BU134" s="196"/>
      <c r="BV134" s="196"/>
      <c r="BW134" s="196"/>
      <c r="BX134" s="196"/>
      <c r="BY134" s="196"/>
      <c r="BZ134" s="196"/>
      <c r="CA134" s="231"/>
      <c r="CB134" s="173"/>
      <c r="CC134" s="173"/>
      <c r="CD134" s="229"/>
      <c r="CE134" s="229"/>
      <c r="CF134" s="229"/>
      <c r="CG134" s="229"/>
      <c r="CH134" s="229"/>
      <c r="CU134" s="175" t="str">
        <f t="shared" si="72"/>
        <v>N/A</v>
      </c>
      <c r="CV134" s="175" t="str">
        <f t="shared" si="73"/>
        <v>N/A</v>
      </c>
      <c r="CW134" s="175" t="str">
        <f t="shared" si="74"/>
        <v>N/A</v>
      </c>
      <c r="CX134" s="175" t="str">
        <f t="shared" si="75"/>
        <v>N/A</v>
      </c>
      <c r="CY134" s="175" t="str">
        <f t="shared" si="76"/>
        <v>N/A</v>
      </c>
      <c r="CZ134" s="175" t="str">
        <f t="shared" si="77"/>
        <v>N/A</v>
      </c>
      <c r="DA134" s="175" t="str">
        <f t="shared" si="78"/>
        <v>N/A</v>
      </c>
      <c r="DB134" s="175" t="str">
        <f t="shared" si="79"/>
        <v>N/A</v>
      </c>
      <c r="DC134" s="175" t="str">
        <f t="shared" si="80"/>
        <v>N/A</v>
      </c>
      <c r="DD134" s="175" t="str">
        <f t="shared" si="81"/>
        <v>N/A</v>
      </c>
      <c r="DE134" s="175" t="str">
        <f t="shared" si="82"/>
        <v>N/A</v>
      </c>
      <c r="DF134" s="175" t="str">
        <f t="shared" si="83"/>
        <v>N/A</v>
      </c>
    </row>
    <row r="135" spans="1:110" s="175" customFormat="1" ht="64.5" customHeight="1">
      <c r="A135" s="263"/>
      <c r="F135" s="263"/>
      <c r="I135" s="248"/>
      <c r="J135" s="248"/>
      <c r="K135" s="242"/>
      <c r="O135" s="173"/>
      <c r="T135"/>
      <c r="U135"/>
      <c r="V135"/>
      <c r="W135"/>
      <c r="X135"/>
      <c r="Y135"/>
      <c r="Z135"/>
      <c r="AA135"/>
      <c r="AB135"/>
      <c r="AC135"/>
      <c r="AD135"/>
      <c r="AE135"/>
      <c r="AF135"/>
      <c r="AG135"/>
      <c r="AH135"/>
      <c r="AI135"/>
      <c r="AJ135" s="196"/>
      <c r="AK135" s="202"/>
      <c r="AL135" s="202"/>
      <c r="AM135" s="202"/>
      <c r="AN135" s="202"/>
      <c r="AO135" s="202"/>
      <c r="AP135" s="202"/>
      <c r="AQ135" s="202"/>
      <c r="AR135" s="202"/>
      <c r="AS135" s="202"/>
      <c r="BI135" s="200"/>
      <c r="BU135" s="196"/>
      <c r="CA135" s="231"/>
      <c r="CB135" s="173"/>
      <c r="CC135" s="173"/>
      <c r="CD135" s="173"/>
      <c r="CE135" s="173"/>
      <c r="CF135" s="173"/>
      <c r="CG135" s="173"/>
      <c r="CU135" s="175" t="str">
        <f t="shared" si="72"/>
        <v>N/A</v>
      </c>
      <c r="CV135" s="175" t="str">
        <f t="shared" si="73"/>
        <v>N/A</v>
      </c>
      <c r="CW135" s="175" t="str">
        <f t="shared" si="74"/>
        <v>N/A</v>
      </c>
      <c r="CX135" s="175" t="str">
        <f t="shared" si="75"/>
        <v>N/A</v>
      </c>
      <c r="CY135" s="175" t="str">
        <f t="shared" si="76"/>
        <v>N/A</v>
      </c>
      <c r="CZ135" s="175" t="str">
        <f t="shared" si="77"/>
        <v>N/A</v>
      </c>
      <c r="DA135" s="175" t="str">
        <f t="shared" si="78"/>
        <v>N/A</v>
      </c>
      <c r="DB135" s="175" t="str">
        <f t="shared" si="79"/>
        <v>N/A</v>
      </c>
      <c r="DC135" s="175" t="str">
        <f t="shared" si="80"/>
        <v>N/A</v>
      </c>
      <c r="DD135" s="175" t="str">
        <f t="shared" si="81"/>
        <v>N/A</v>
      </c>
      <c r="DE135" s="175" t="str">
        <f t="shared" si="82"/>
        <v>N/A</v>
      </c>
      <c r="DF135" s="175" t="str">
        <f t="shared" si="83"/>
        <v>N/A</v>
      </c>
    </row>
    <row r="136" spans="1:110" s="175" customFormat="1" ht="64.5" customHeight="1">
      <c r="A136" s="263"/>
      <c r="F136" s="263"/>
      <c r="I136" s="248"/>
      <c r="J136" s="248"/>
      <c r="K136" s="242"/>
      <c r="O136" s="173"/>
      <c r="T136" s="196"/>
      <c r="U136" s="196"/>
      <c r="V136" s="196"/>
      <c r="W136" s="196"/>
      <c r="X136" s="196"/>
      <c r="Y136" s="196"/>
      <c r="Z136" s="196"/>
      <c r="AA136" s="196"/>
      <c r="AB136" s="196"/>
      <c r="AC136" s="196"/>
      <c r="AD136" s="196"/>
      <c r="AE136" s="196"/>
      <c r="AF136" s="196"/>
      <c r="AG136" s="196"/>
      <c r="AH136" s="196"/>
      <c r="AI136" s="196"/>
      <c r="AJ136" s="196"/>
      <c r="AK136" s="202"/>
      <c r="AL136" s="202"/>
      <c r="AM136" s="202"/>
      <c r="AN136" s="202"/>
      <c r="AO136" s="202"/>
      <c r="AP136" s="202"/>
      <c r="AQ136" s="202"/>
      <c r="AR136" s="202"/>
      <c r="AS136" s="202"/>
      <c r="BI136" s="200"/>
      <c r="BU136" s="196"/>
      <c r="CA136" s="231"/>
      <c r="CB136" s="173"/>
      <c r="CC136" s="173"/>
      <c r="CD136" s="173"/>
      <c r="CE136" s="173"/>
      <c r="CF136" s="173"/>
      <c r="CG136" s="173"/>
      <c r="CU136" s="175" t="str">
        <f t="shared" si="72"/>
        <v>N/A</v>
      </c>
      <c r="CV136" s="175" t="str">
        <f t="shared" si="73"/>
        <v>N/A</v>
      </c>
      <c r="CW136" s="175" t="str">
        <f t="shared" si="74"/>
        <v>N/A</v>
      </c>
      <c r="CX136" s="175" t="str">
        <f t="shared" si="75"/>
        <v>N/A</v>
      </c>
      <c r="CY136" s="175" t="str">
        <f t="shared" si="76"/>
        <v>N/A</v>
      </c>
      <c r="CZ136" s="175" t="str">
        <f t="shared" si="77"/>
        <v>N/A</v>
      </c>
      <c r="DA136" s="175" t="str">
        <f t="shared" si="78"/>
        <v>N/A</v>
      </c>
      <c r="DB136" s="175" t="str">
        <f t="shared" si="79"/>
        <v>N/A</v>
      </c>
      <c r="DC136" s="175" t="str">
        <f t="shared" si="80"/>
        <v>N/A</v>
      </c>
      <c r="DD136" s="175" t="str">
        <f t="shared" si="81"/>
        <v>N/A</v>
      </c>
      <c r="DE136" s="175" t="str">
        <f t="shared" si="82"/>
        <v>N/A</v>
      </c>
      <c r="DF136" s="175" t="str">
        <f t="shared" si="83"/>
        <v>N/A</v>
      </c>
    </row>
    <row r="137" spans="1:110" s="175" customFormat="1" ht="64.5" customHeight="1">
      <c r="A137" s="263"/>
      <c r="F137" s="263"/>
      <c r="I137" s="248"/>
      <c r="J137" s="248"/>
      <c r="K137" s="242"/>
      <c r="O137" s="173"/>
      <c r="T137" s="196"/>
      <c r="U137" s="196"/>
      <c r="V137" s="196"/>
      <c r="W137" s="196"/>
      <c r="X137" s="196"/>
      <c r="Y137" s="196"/>
      <c r="Z137" s="196"/>
      <c r="AA137" s="196"/>
      <c r="AB137" s="196"/>
      <c r="AC137" s="196"/>
      <c r="AD137" s="196"/>
      <c r="AE137" s="196"/>
      <c r="AF137" s="196"/>
      <c r="AG137" s="196"/>
      <c r="AH137" s="196"/>
      <c r="AI137" s="196"/>
      <c r="AJ137" s="196"/>
      <c r="AK137" s="202"/>
      <c r="AL137" s="202"/>
      <c r="AM137" s="202"/>
      <c r="AN137" s="202"/>
      <c r="AO137" s="202"/>
      <c r="AP137" s="202"/>
      <c r="AQ137" s="202"/>
      <c r="AR137" s="202"/>
      <c r="AS137" s="202"/>
      <c r="BI137" s="200"/>
      <c r="BU137" s="196"/>
      <c r="CA137" s="231"/>
      <c r="CB137" s="173"/>
      <c r="CC137" s="173"/>
      <c r="CD137" s="173"/>
      <c r="CE137" s="173"/>
      <c r="CF137" s="173"/>
      <c r="CG137" s="173"/>
      <c r="CU137" s="175" t="str">
        <f t="shared" si="72"/>
        <v>N/A</v>
      </c>
      <c r="CV137" s="175" t="str">
        <f t="shared" si="73"/>
        <v>N/A</v>
      </c>
      <c r="CW137" s="175" t="str">
        <f t="shared" si="74"/>
        <v>N/A</v>
      </c>
      <c r="CX137" s="175" t="str">
        <f t="shared" si="75"/>
        <v>N/A</v>
      </c>
      <c r="CY137" s="175" t="str">
        <f t="shared" si="76"/>
        <v>N/A</v>
      </c>
      <c r="CZ137" s="175" t="str">
        <f t="shared" si="77"/>
        <v>N/A</v>
      </c>
      <c r="DA137" s="175" t="str">
        <f t="shared" si="78"/>
        <v>N/A</v>
      </c>
      <c r="DB137" s="175" t="str">
        <f t="shared" si="79"/>
        <v>N/A</v>
      </c>
      <c r="DC137" s="175" t="str">
        <f t="shared" si="80"/>
        <v>N/A</v>
      </c>
      <c r="DD137" s="175" t="str">
        <f t="shared" si="81"/>
        <v>N/A</v>
      </c>
      <c r="DE137" s="175" t="str">
        <f t="shared" si="82"/>
        <v>N/A</v>
      </c>
      <c r="DF137" s="175" t="str">
        <f t="shared" si="83"/>
        <v>N/A</v>
      </c>
    </row>
    <row r="138" spans="1:110" s="175" customFormat="1" ht="64.5" customHeight="1">
      <c r="A138" s="263"/>
      <c r="F138" s="263"/>
      <c r="I138" s="248"/>
      <c r="J138" s="248"/>
      <c r="K138" s="242"/>
      <c r="O138" s="173"/>
      <c r="T138" s="196"/>
      <c r="U138" s="196"/>
      <c r="V138" s="196"/>
      <c r="W138" s="196"/>
      <c r="X138" s="196"/>
      <c r="Y138" s="196"/>
      <c r="Z138" s="196"/>
      <c r="AA138" s="196"/>
      <c r="AB138" s="196"/>
      <c r="AC138" s="196"/>
      <c r="AD138" s="196"/>
      <c r="AE138" s="196"/>
      <c r="AF138" s="196"/>
      <c r="AG138" s="196"/>
      <c r="AH138" s="196"/>
      <c r="AI138" s="196"/>
      <c r="AJ138" s="196"/>
      <c r="AK138" s="202"/>
      <c r="AL138" s="202"/>
      <c r="AM138" s="202"/>
      <c r="AN138" s="202"/>
      <c r="AO138" s="202"/>
      <c r="AP138" s="202"/>
      <c r="AQ138" s="202"/>
      <c r="AR138" s="202"/>
      <c r="AS138" s="202"/>
      <c r="BI138" s="200"/>
      <c r="BU138" s="196"/>
      <c r="CA138" s="231"/>
      <c r="CB138" s="173"/>
      <c r="CC138" s="173"/>
      <c r="CD138" s="173"/>
      <c r="CE138" s="173"/>
      <c r="CF138" s="173"/>
      <c r="CG138" s="173"/>
      <c r="CU138" s="175" t="str">
        <f t="shared" si="72"/>
        <v>N/A</v>
      </c>
      <c r="CV138" s="175" t="str">
        <f t="shared" si="73"/>
        <v>N/A</v>
      </c>
      <c r="CW138" s="175" t="str">
        <f t="shared" si="74"/>
        <v>N/A</v>
      </c>
      <c r="CX138" s="175" t="str">
        <f t="shared" si="75"/>
        <v>N/A</v>
      </c>
      <c r="CY138" s="175" t="str">
        <f t="shared" si="76"/>
        <v>N/A</v>
      </c>
      <c r="CZ138" s="175" t="str">
        <f t="shared" si="77"/>
        <v>N/A</v>
      </c>
      <c r="DA138" s="175" t="str">
        <f t="shared" si="78"/>
        <v>N/A</v>
      </c>
      <c r="DB138" s="175" t="str">
        <f t="shared" si="79"/>
        <v>N/A</v>
      </c>
      <c r="DC138" s="175" t="str">
        <f t="shared" si="80"/>
        <v>N/A</v>
      </c>
      <c r="DD138" s="175" t="str">
        <f t="shared" si="81"/>
        <v>N/A</v>
      </c>
      <c r="DE138" s="175" t="str">
        <f t="shared" si="82"/>
        <v>N/A</v>
      </c>
      <c r="DF138" s="175" t="str">
        <f t="shared" si="83"/>
        <v>N/A</v>
      </c>
    </row>
    <row r="139" spans="1:110" s="175" customFormat="1" ht="64.5" customHeight="1">
      <c r="A139" s="263"/>
      <c r="F139" s="263"/>
      <c r="I139" s="248"/>
      <c r="J139" s="248"/>
      <c r="K139" s="242"/>
      <c r="O139" s="173"/>
      <c r="T139" s="196"/>
      <c r="U139" s="196"/>
      <c r="V139" s="196"/>
      <c r="W139" s="196"/>
      <c r="X139" s="196"/>
      <c r="Y139" s="196"/>
      <c r="Z139" s="196"/>
      <c r="AA139" s="196"/>
      <c r="AB139" s="196"/>
      <c r="AC139" s="196"/>
      <c r="AD139" s="196"/>
      <c r="AE139" s="196"/>
      <c r="AF139" s="196"/>
      <c r="AG139" s="196"/>
      <c r="AH139" s="196"/>
      <c r="AI139" s="196"/>
      <c r="AJ139" s="196"/>
      <c r="AK139" s="202"/>
      <c r="AL139" s="202"/>
      <c r="AM139" s="202"/>
      <c r="AN139" s="202"/>
      <c r="AO139" s="202"/>
      <c r="AP139" s="202"/>
      <c r="AQ139" s="202"/>
      <c r="AR139" s="202"/>
      <c r="AS139" s="202"/>
      <c r="BI139" s="200"/>
      <c r="BU139" s="196"/>
      <c r="CA139" s="231"/>
      <c r="CB139" s="173"/>
      <c r="CC139" s="173"/>
      <c r="CD139" s="173"/>
      <c r="CE139" s="173"/>
      <c r="CF139" s="173"/>
      <c r="CG139" s="173"/>
      <c r="CU139" s="175" t="str">
        <f t="shared" si="72"/>
        <v>N/A</v>
      </c>
      <c r="CV139" s="175" t="str">
        <f t="shared" si="73"/>
        <v>N/A</v>
      </c>
      <c r="CW139" s="175" t="str">
        <f t="shared" si="74"/>
        <v>N/A</v>
      </c>
      <c r="CX139" s="175" t="str">
        <f t="shared" si="75"/>
        <v>N/A</v>
      </c>
      <c r="CY139" s="175" t="str">
        <f t="shared" si="76"/>
        <v>N/A</v>
      </c>
      <c r="CZ139" s="175" t="str">
        <f t="shared" si="77"/>
        <v>N/A</v>
      </c>
      <c r="DA139" s="175" t="str">
        <f t="shared" si="78"/>
        <v>N/A</v>
      </c>
      <c r="DB139" s="175" t="str">
        <f t="shared" si="79"/>
        <v>N/A</v>
      </c>
      <c r="DC139" s="175" t="str">
        <f t="shared" si="80"/>
        <v>N/A</v>
      </c>
      <c r="DD139" s="175" t="str">
        <f t="shared" si="81"/>
        <v>N/A</v>
      </c>
      <c r="DE139" s="175" t="str">
        <f t="shared" si="82"/>
        <v>N/A</v>
      </c>
      <c r="DF139" s="175" t="str">
        <f t="shared" si="83"/>
        <v>N/A</v>
      </c>
    </row>
    <row r="140" spans="1:110" s="175" customFormat="1" ht="64.5" customHeight="1">
      <c r="A140" s="263"/>
      <c r="F140" s="263"/>
      <c r="I140" s="248"/>
      <c r="J140" s="248"/>
      <c r="K140" s="242"/>
      <c r="O140" s="173"/>
      <c r="T140" s="196"/>
      <c r="U140" s="196"/>
      <c r="V140" s="196"/>
      <c r="W140" s="196"/>
      <c r="X140" s="196"/>
      <c r="Y140" s="196"/>
      <c r="Z140" s="196"/>
      <c r="AA140" s="196"/>
      <c r="AB140" s="196"/>
      <c r="AC140" s="196"/>
      <c r="AD140" s="196"/>
      <c r="AE140" s="196"/>
      <c r="AF140" s="196"/>
      <c r="AG140" s="196"/>
      <c r="AH140" s="196"/>
      <c r="AI140" s="196"/>
      <c r="AJ140" s="196"/>
      <c r="AK140" s="202"/>
      <c r="AL140" s="202"/>
      <c r="AM140" s="202"/>
      <c r="AN140" s="202"/>
      <c r="AO140" s="202"/>
      <c r="AP140" s="202"/>
      <c r="AQ140" s="202"/>
      <c r="AR140" s="202"/>
      <c r="AS140" s="202"/>
      <c r="BI140" s="200"/>
      <c r="BU140" s="196"/>
      <c r="CA140" s="231"/>
      <c r="CB140" s="173"/>
      <c r="CC140" s="173"/>
      <c r="CD140" s="173"/>
      <c r="CE140" s="173"/>
      <c r="CF140" s="173"/>
      <c r="CG140" s="173"/>
      <c r="CU140" s="175" t="str">
        <f t="shared" si="72"/>
        <v>N/A</v>
      </c>
      <c r="CV140" s="175" t="str">
        <f t="shared" si="73"/>
        <v>N/A</v>
      </c>
      <c r="CW140" s="175" t="str">
        <f t="shared" si="74"/>
        <v>N/A</v>
      </c>
      <c r="CX140" s="175" t="str">
        <f t="shared" si="75"/>
        <v>N/A</v>
      </c>
      <c r="CY140" s="175" t="str">
        <f t="shared" si="76"/>
        <v>N/A</v>
      </c>
      <c r="CZ140" s="175" t="str">
        <f t="shared" si="77"/>
        <v>N/A</v>
      </c>
      <c r="DA140" s="175" t="str">
        <f t="shared" si="78"/>
        <v>N/A</v>
      </c>
      <c r="DB140" s="175" t="str">
        <f t="shared" si="79"/>
        <v>N/A</v>
      </c>
      <c r="DC140" s="175" t="str">
        <f t="shared" si="80"/>
        <v>N/A</v>
      </c>
      <c r="DD140" s="175" t="str">
        <f t="shared" si="81"/>
        <v>N/A</v>
      </c>
      <c r="DE140" s="175" t="str">
        <f t="shared" si="82"/>
        <v>N/A</v>
      </c>
      <c r="DF140" s="175" t="str">
        <f t="shared" si="83"/>
        <v>N/A</v>
      </c>
    </row>
    <row r="141" spans="1:110" s="175" customFormat="1" ht="64.5" customHeight="1">
      <c r="A141" s="263"/>
      <c r="F141" s="263"/>
      <c r="I141" s="248"/>
      <c r="J141" s="248"/>
      <c r="K141" s="242"/>
      <c r="O141" s="173"/>
      <c r="T141" s="196"/>
      <c r="U141" s="196"/>
      <c r="V141" s="196"/>
      <c r="W141" s="196"/>
      <c r="X141" s="196"/>
      <c r="Y141" s="196"/>
      <c r="Z141" s="196"/>
      <c r="AA141" s="196"/>
      <c r="AB141" s="196"/>
      <c r="AC141" s="196"/>
      <c r="AD141" s="196"/>
      <c r="AE141" s="196"/>
      <c r="AF141" s="196"/>
      <c r="AG141" s="196"/>
      <c r="AH141" s="196"/>
      <c r="AI141" s="196"/>
      <c r="AJ141" s="196"/>
      <c r="AK141" s="202"/>
      <c r="AL141" s="202"/>
      <c r="AM141" s="202"/>
      <c r="AN141" s="202"/>
      <c r="AO141" s="202"/>
      <c r="AP141" s="202"/>
      <c r="AQ141" s="202"/>
      <c r="AR141" s="202"/>
      <c r="AS141" s="202"/>
      <c r="BI141" s="200"/>
      <c r="BU141" s="196"/>
      <c r="CA141" s="231"/>
      <c r="CB141" s="173"/>
      <c r="CC141" s="173"/>
      <c r="CD141" s="173"/>
      <c r="CE141" s="173"/>
      <c r="CF141" s="173"/>
      <c r="CG141" s="173"/>
      <c r="CU141" s="175" t="str">
        <f t="shared" si="72"/>
        <v>N/A</v>
      </c>
      <c r="CV141" s="175" t="str">
        <f t="shared" si="73"/>
        <v>N/A</v>
      </c>
      <c r="CW141" s="175" t="str">
        <f t="shared" si="74"/>
        <v>N/A</v>
      </c>
      <c r="CX141" s="175" t="str">
        <f t="shared" si="75"/>
        <v>N/A</v>
      </c>
      <c r="CY141" s="175" t="str">
        <f t="shared" si="76"/>
        <v>N/A</v>
      </c>
      <c r="CZ141" s="175" t="str">
        <f t="shared" si="77"/>
        <v>N/A</v>
      </c>
      <c r="DA141" s="175" t="str">
        <f t="shared" si="78"/>
        <v>N/A</v>
      </c>
      <c r="DB141" s="175" t="str">
        <f t="shared" si="79"/>
        <v>N/A</v>
      </c>
      <c r="DC141" s="175" t="str">
        <f t="shared" si="80"/>
        <v>N/A</v>
      </c>
      <c r="DD141" s="175" t="str">
        <f t="shared" si="81"/>
        <v>N/A</v>
      </c>
      <c r="DE141" s="175" t="str">
        <f t="shared" si="82"/>
        <v>N/A</v>
      </c>
      <c r="DF141" s="175" t="str">
        <f t="shared" si="83"/>
        <v>N/A</v>
      </c>
    </row>
    <row r="142" spans="1:110" s="175" customFormat="1" ht="64.5" customHeight="1">
      <c r="A142" s="263"/>
      <c r="F142" s="263"/>
      <c r="I142" s="248"/>
      <c r="J142" s="248"/>
      <c r="K142" s="242"/>
      <c r="O142" s="173"/>
      <c r="T142" s="196"/>
      <c r="U142" s="196"/>
      <c r="V142" s="196"/>
      <c r="W142" s="196"/>
      <c r="X142" s="196"/>
      <c r="Y142" s="196"/>
      <c r="Z142" s="196"/>
      <c r="AA142" s="196"/>
      <c r="AB142" s="196"/>
      <c r="AC142" s="196"/>
      <c r="AD142" s="196"/>
      <c r="AE142" s="196"/>
      <c r="AF142" s="196"/>
      <c r="AG142" s="196"/>
      <c r="AH142" s="196"/>
      <c r="AI142" s="196"/>
      <c r="AJ142" s="196"/>
      <c r="AK142" s="202"/>
      <c r="AL142" s="202"/>
      <c r="AM142" s="202"/>
      <c r="AN142" s="202"/>
      <c r="AO142" s="202"/>
      <c r="AP142" s="202"/>
      <c r="AQ142" s="202"/>
      <c r="AR142" s="202"/>
      <c r="AS142" s="202"/>
      <c r="BI142" s="200"/>
      <c r="BU142" s="196"/>
      <c r="CA142" s="231"/>
      <c r="CB142" s="173"/>
      <c r="CC142" s="173"/>
      <c r="CD142" s="173"/>
      <c r="CE142" s="173"/>
      <c r="CF142" s="173"/>
      <c r="CG142" s="173"/>
      <c r="CU142" s="175" t="str">
        <f t="shared" si="72"/>
        <v>N/A</v>
      </c>
      <c r="CV142" s="175" t="str">
        <f t="shared" si="73"/>
        <v>N/A</v>
      </c>
      <c r="CW142" s="175" t="str">
        <f t="shared" si="74"/>
        <v>N/A</v>
      </c>
      <c r="CX142" s="175" t="str">
        <f t="shared" si="75"/>
        <v>N/A</v>
      </c>
      <c r="CY142" s="175" t="str">
        <f t="shared" si="76"/>
        <v>N/A</v>
      </c>
      <c r="CZ142" s="175" t="str">
        <f t="shared" si="77"/>
        <v>N/A</v>
      </c>
      <c r="DA142" s="175" t="str">
        <f t="shared" si="78"/>
        <v>N/A</v>
      </c>
      <c r="DB142" s="175" t="str">
        <f t="shared" si="79"/>
        <v>N/A</v>
      </c>
      <c r="DC142" s="175" t="str">
        <f t="shared" si="80"/>
        <v>N/A</v>
      </c>
      <c r="DD142" s="175" t="str">
        <f t="shared" si="81"/>
        <v>N/A</v>
      </c>
      <c r="DE142" s="175" t="str">
        <f t="shared" si="82"/>
        <v>N/A</v>
      </c>
      <c r="DF142" s="175" t="str">
        <f t="shared" si="83"/>
        <v>N/A</v>
      </c>
    </row>
    <row r="143" spans="1:110" s="175" customFormat="1" ht="64.5" customHeight="1">
      <c r="A143" s="263"/>
      <c r="F143" s="263"/>
      <c r="I143" s="248"/>
      <c r="J143" s="248"/>
      <c r="K143" s="242"/>
      <c r="O143" s="173"/>
      <c r="T143" s="196"/>
      <c r="U143" s="196"/>
      <c r="V143" s="196"/>
      <c r="W143" s="196"/>
      <c r="X143" s="196"/>
      <c r="Y143" s="196"/>
      <c r="Z143" s="196"/>
      <c r="AA143" s="196"/>
      <c r="AB143" s="196"/>
      <c r="AC143" s="196"/>
      <c r="AD143" s="196"/>
      <c r="AE143" s="196"/>
      <c r="AF143" s="196"/>
      <c r="AG143" s="196"/>
      <c r="AH143" s="196"/>
      <c r="AI143" s="196"/>
      <c r="AJ143" s="196"/>
      <c r="AK143" s="202"/>
      <c r="AL143" s="202"/>
      <c r="AM143" s="202"/>
      <c r="AN143" s="202"/>
      <c r="AO143" s="202"/>
      <c r="AP143" s="202"/>
      <c r="AQ143" s="202"/>
      <c r="AR143" s="202"/>
      <c r="AS143" s="202"/>
      <c r="BI143" s="200"/>
      <c r="BU143" s="196"/>
      <c r="CA143" s="231"/>
      <c r="CB143" s="173"/>
      <c r="CC143" s="173"/>
      <c r="CD143" s="173"/>
      <c r="CE143" s="173"/>
      <c r="CF143" s="173"/>
      <c r="CG143" s="173"/>
      <c r="CU143" s="175" t="str">
        <f t="shared" si="72"/>
        <v>N/A</v>
      </c>
      <c r="CV143" s="175" t="str">
        <f t="shared" si="73"/>
        <v>N/A</v>
      </c>
      <c r="CW143" s="175" t="str">
        <f t="shared" si="74"/>
        <v>N/A</v>
      </c>
      <c r="CX143" s="175" t="str">
        <f t="shared" si="75"/>
        <v>N/A</v>
      </c>
      <c r="CY143" s="175" t="str">
        <f t="shared" si="76"/>
        <v>N/A</v>
      </c>
      <c r="CZ143" s="175" t="str">
        <f t="shared" si="77"/>
        <v>N/A</v>
      </c>
      <c r="DA143" s="175" t="str">
        <f t="shared" si="78"/>
        <v>N/A</v>
      </c>
      <c r="DB143" s="175" t="str">
        <f t="shared" si="79"/>
        <v>N/A</v>
      </c>
      <c r="DC143" s="175" t="str">
        <f t="shared" si="80"/>
        <v>N/A</v>
      </c>
      <c r="DD143" s="175" t="str">
        <f t="shared" si="81"/>
        <v>N/A</v>
      </c>
      <c r="DE143" s="175" t="str">
        <f t="shared" si="82"/>
        <v>N/A</v>
      </c>
      <c r="DF143" s="175" t="str">
        <f t="shared" si="83"/>
        <v>N/A</v>
      </c>
    </row>
    <row r="144" spans="1:110" s="175" customFormat="1" ht="64.5" customHeight="1">
      <c r="A144" s="263"/>
      <c r="F144" s="263"/>
      <c r="I144" s="248"/>
      <c r="J144" s="248"/>
      <c r="K144" s="242"/>
      <c r="O144" s="173"/>
      <c r="T144" s="196"/>
      <c r="U144" s="196"/>
      <c r="V144" s="196"/>
      <c r="W144" s="196"/>
      <c r="X144" s="196"/>
      <c r="Y144" s="196"/>
      <c r="Z144" s="196"/>
      <c r="AA144" s="196"/>
      <c r="AB144" s="196"/>
      <c r="AC144" s="196"/>
      <c r="AD144" s="196"/>
      <c r="AE144" s="196"/>
      <c r="AF144" s="196"/>
      <c r="AG144" s="196"/>
      <c r="AH144" s="196"/>
      <c r="AI144" s="196"/>
      <c r="AJ144" s="196"/>
      <c r="AK144" s="202"/>
      <c r="AL144" s="202"/>
      <c r="AM144" s="202"/>
      <c r="AN144" s="202"/>
      <c r="AO144" s="202"/>
      <c r="AP144" s="202"/>
      <c r="AQ144" s="202"/>
      <c r="AR144" s="202"/>
      <c r="AS144" s="202"/>
      <c r="BI144" s="200"/>
      <c r="BU144" s="196"/>
      <c r="CA144" s="231"/>
      <c r="CB144" s="173"/>
      <c r="CC144" s="173"/>
      <c r="CD144" s="173"/>
      <c r="CE144" s="173"/>
      <c r="CF144" s="173"/>
      <c r="CG144" s="173"/>
      <c r="CU144" s="175" t="str">
        <f t="shared" si="72"/>
        <v>N/A</v>
      </c>
      <c r="CV144" s="175" t="str">
        <f t="shared" si="73"/>
        <v>N/A</v>
      </c>
      <c r="CW144" s="175" t="str">
        <f t="shared" si="74"/>
        <v>N/A</v>
      </c>
      <c r="CX144" s="175" t="str">
        <f t="shared" si="75"/>
        <v>N/A</v>
      </c>
      <c r="CY144" s="175" t="str">
        <f t="shared" si="76"/>
        <v>N/A</v>
      </c>
      <c r="CZ144" s="175" t="str">
        <f t="shared" si="77"/>
        <v>N/A</v>
      </c>
      <c r="DA144" s="175" t="str">
        <f t="shared" si="78"/>
        <v>N/A</v>
      </c>
      <c r="DB144" s="175" t="str">
        <f t="shared" si="79"/>
        <v>N/A</v>
      </c>
      <c r="DC144" s="175" t="str">
        <f t="shared" si="80"/>
        <v>N/A</v>
      </c>
      <c r="DD144" s="175" t="str">
        <f t="shared" si="81"/>
        <v>N/A</v>
      </c>
      <c r="DE144" s="175" t="str">
        <f t="shared" si="82"/>
        <v>N/A</v>
      </c>
      <c r="DF144" s="175" t="str">
        <f t="shared" si="83"/>
        <v>N/A</v>
      </c>
    </row>
    <row r="145" spans="1:110" s="175" customFormat="1" ht="64.5" customHeight="1">
      <c r="A145" s="263"/>
      <c r="F145" s="263"/>
      <c r="I145" s="248"/>
      <c r="J145" s="248"/>
      <c r="K145" s="242"/>
      <c r="O145" s="173"/>
      <c r="T145" s="196"/>
      <c r="U145" s="196"/>
      <c r="V145" s="196"/>
      <c r="W145" s="196"/>
      <c r="X145" s="196"/>
      <c r="Y145" s="196"/>
      <c r="Z145" s="196"/>
      <c r="AA145" s="196"/>
      <c r="AB145" s="196"/>
      <c r="AC145" s="196"/>
      <c r="AD145" s="196"/>
      <c r="AE145" s="196"/>
      <c r="AF145" s="196"/>
      <c r="AG145" s="196"/>
      <c r="AH145" s="196"/>
      <c r="AI145" s="196"/>
      <c r="AJ145" s="196"/>
      <c r="AK145" s="202"/>
      <c r="AL145" s="202"/>
      <c r="AM145" s="202"/>
      <c r="AN145" s="202"/>
      <c r="AO145" s="202"/>
      <c r="AP145" s="202"/>
      <c r="AQ145" s="202"/>
      <c r="AR145" s="202"/>
      <c r="AS145" s="202"/>
      <c r="BI145" s="200"/>
      <c r="BU145" s="196"/>
      <c r="CA145" s="231"/>
      <c r="CB145" s="173"/>
      <c r="CC145" s="173"/>
      <c r="CD145" s="173"/>
      <c r="CE145" s="173"/>
      <c r="CF145" s="173"/>
      <c r="CG145" s="173"/>
      <c r="CU145" s="175" t="str">
        <f t="shared" si="72"/>
        <v>N/A</v>
      </c>
      <c r="CV145" s="175" t="str">
        <f t="shared" si="73"/>
        <v>N/A</v>
      </c>
      <c r="CW145" s="175" t="str">
        <f t="shared" si="74"/>
        <v>N/A</v>
      </c>
      <c r="CX145" s="175" t="str">
        <f t="shared" si="75"/>
        <v>N/A</v>
      </c>
      <c r="CY145" s="175" t="str">
        <f t="shared" si="76"/>
        <v>N/A</v>
      </c>
      <c r="CZ145" s="175" t="str">
        <f t="shared" si="77"/>
        <v>N/A</v>
      </c>
      <c r="DA145" s="175" t="str">
        <f t="shared" si="78"/>
        <v>N/A</v>
      </c>
      <c r="DB145" s="175" t="str">
        <f t="shared" si="79"/>
        <v>N/A</v>
      </c>
      <c r="DC145" s="175" t="str">
        <f t="shared" si="80"/>
        <v>N/A</v>
      </c>
      <c r="DD145" s="175" t="str">
        <f t="shared" si="81"/>
        <v>N/A</v>
      </c>
      <c r="DE145" s="175" t="str">
        <f t="shared" si="82"/>
        <v>N/A</v>
      </c>
      <c r="DF145" s="175" t="str">
        <f t="shared" si="83"/>
        <v>N/A</v>
      </c>
    </row>
    <row r="146" spans="1:110" s="175" customFormat="1" ht="64.5" customHeight="1">
      <c r="A146" s="263"/>
      <c r="F146" s="263"/>
      <c r="I146" s="248"/>
      <c r="J146" s="248"/>
      <c r="K146" s="242"/>
      <c r="O146" s="173"/>
      <c r="T146" s="196"/>
      <c r="U146" s="196"/>
      <c r="V146" s="196"/>
      <c r="W146" s="196"/>
      <c r="X146" s="196"/>
      <c r="Y146" s="196"/>
      <c r="Z146" s="196"/>
      <c r="AA146" s="196"/>
      <c r="AB146" s="196"/>
      <c r="AC146" s="196"/>
      <c r="AD146" s="196"/>
      <c r="AE146" s="196"/>
      <c r="AF146" s="196"/>
      <c r="AG146" s="196"/>
      <c r="AH146" s="196"/>
      <c r="AI146" s="196"/>
      <c r="AJ146" s="196"/>
      <c r="AK146" s="202"/>
      <c r="AL146" s="202"/>
      <c r="AM146" s="202"/>
      <c r="AN146" s="202"/>
      <c r="AO146" s="202"/>
      <c r="AP146" s="202"/>
      <c r="AQ146" s="202"/>
      <c r="AR146" s="202"/>
      <c r="AS146" s="202"/>
      <c r="BI146" s="200"/>
      <c r="BU146" s="196"/>
      <c r="CA146" s="231"/>
      <c r="CB146" s="173"/>
      <c r="CC146" s="173"/>
      <c r="CD146" s="173"/>
      <c r="CE146" s="173"/>
      <c r="CF146" s="173"/>
      <c r="CG146" s="173"/>
      <c r="CU146" s="175" t="str">
        <f t="shared" si="72"/>
        <v>N/A</v>
      </c>
      <c r="CV146" s="175" t="str">
        <f t="shared" si="73"/>
        <v>N/A</v>
      </c>
      <c r="CW146" s="175" t="str">
        <f t="shared" si="74"/>
        <v>N/A</v>
      </c>
      <c r="CX146" s="175" t="str">
        <f t="shared" si="75"/>
        <v>N/A</v>
      </c>
      <c r="CY146" s="175" t="str">
        <f t="shared" si="76"/>
        <v>N/A</v>
      </c>
      <c r="CZ146" s="175" t="str">
        <f t="shared" si="77"/>
        <v>N/A</v>
      </c>
      <c r="DA146" s="175" t="str">
        <f t="shared" si="78"/>
        <v>N/A</v>
      </c>
      <c r="DB146" s="175" t="str">
        <f t="shared" si="79"/>
        <v>N/A</v>
      </c>
      <c r="DC146" s="175" t="str">
        <f t="shared" si="80"/>
        <v>N/A</v>
      </c>
      <c r="DD146" s="175" t="str">
        <f t="shared" si="81"/>
        <v>N/A</v>
      </c>
      <c r="DE146" s="175" t="str">
        <f t="shared" si="82"/>
        <v>N/A</v>
      </c>
      <c r="DF146" s="175" t="str">
        <f t="shared" si="83"/>
        <v>N/A</v>
      </c>
    </row>
    <row r="147" spans="1:110" s="175" customFormat="1" ht="64.5" customHeight="1">
      <c r="A147" s="263"/>
      <c r="F147" s="263"/>
      <c r="I147" s="248"/>
      <c r="J147" s="248"/>
      <c r="K147" s="242"/>
      <c r="O147" s="173"/>
      <c r="T147" s="196"/>
      <c r="U147" s="196"/>
      <c r="V147" s="196"/>
      <c r="W147" s="196"/>
      <c r="X147" s="196"/>
      <c r="Y147" s="196"/>
      <c r="Z147" s="196"/>
      <c r="AA147" s="196"/>
      <c r="AB147" s="196"/>
      <c r="AC147" s="196"/>
      <c r="AD147" s="196"/>
      <c r="AE147" s="196"/>
      <c r="AF147" s="196"/>
      <c r="AG147" s="196"/>
      <c r="AH147" s="196"/>
      <c r="AI147" s="196"/>
      <c r="AJ147" s="196"/>
      <c r="AK147" s="202"/>
      <c r="AL147" s="202"/>
      <c r="AM147" s="202"/>
      <c r="AN147" s="202"/>
      <c r="AO147" s="202"/>
      <c r="AP147" s="202"/>
      <c r="AQ147" s="202"/>
      <c r="AR147" s="202"/>
      <c r="AS147" s="202"/>
      <c r="BI147" s="200"/>
      <c r="BU147" s="196"/>
      <c r="CA147" s="231"/>
      <c r="CB147" s="173"/>
      <c r="CC147" s="173"/>
      <c r="CD147" s="173"/>
      <c r="CE147" s="173"/>
      <c r="CF147" s="173"/>
      <c r="CG147" s="173"/>
      <c r="CU147" s="175" t="str">
        <f t="shared" si="72"/>
        <v>N/A</v>
      </c>
      <c r="CV147" s="175" t="str">
        <f t="shared" si="73"/>
        <v>N/A</v>
      </c>
      <c r="CW147" s="175" t="str">
        <f t="shared" si="74"/>
        <v>N/A</v>
      </c>
      <c r="CX147" s="175" t="str">
        <f t="shared" si="75"/>
        <v>N/A</v>
      </c>
      <c r="CY147" s="175" t="str">
        <f t="shared" si="76"/>
        <v>N/A</v>
      </c>
      <c r="CZ147" s="175" t="str">
        <f t="shared" si="77"/>
        <v>N/A</v>
      </c>
      <c r="DA147" s="175" t="str">
        <f t="shared" si="78"/>
        <v>N/A</v>
      </c>
      <c r="DB147" s="175" t="str">
        <f t="shared" si="79"/>
        <v>N/A</v>
      </c>
      <c r="DC147" s="175" t="str">
        <f t="shared" si="80"/>
        <v>N/A</v>
      </c>
      <c r="DD147" s="175" t="str">
        <f t="shared" si="81"/>
        <v>N/A</v>
      </c>
      <c r="DE147" s="175" t="str">
        <f t="shared" si="82"/>
        <v>N/A</v>
      </c>
      <c r="DF147" s="175" t="str">
        <f t="shared" si="83"/>
        <v>N/A</v>
      </c>
    </row>
    <row r="148" spans="1:110" s="175" customFormat="1" ht="64.5" customHeight="1">
      <c r="A148" s="263"/>
      <c r="F148" s="263"/>
      <c r="I148" s="248"/>
      <c r="J148" s="248"/>
      <c r="K148" s="242"/>
      <c r="O148" s="173"/>
      <c r="T148" s="196"/>
      <c r="U148" s="196"/>
      <c r="V148" s="196"/>
      <c r="W148" s="196"/>
      <c r="X148" s="196"/>
      <c r="Y148" s="196"/>
      <c r="Z148" s="196"/>
      <c r="AA148" s="196"/>
      <c r="AB148" s="196"/>
      <c r="AC148" s="196"/>
      <c r="AD148" s="196"/>
      <c r="AE148" s="196"/>
      <c r="AF148" s="196"/>
      <c r="AG148" s="196"/>
      <c r="AH148" s="196"/>
      <c r="AI148" s="196"/>
      <c r="AJ148" s="196"/>
      <c r="AK148" s="202"/>
      <c r="AL148" s="202"/>
      <c r="AM148" s="202"/>
      <c r="AN148" s="202"/>
      <c r="AO148" s="202"/>
      <c r="AP148" s="202"/>
      <c r="AQ148" s="202"/>
      <c r="AR148" s="202"/>
      <c r="AS148" s="202"/>
      <c r="BI148" s="200"/>
      <c r="BU148" s="196"/>
      <c r="CA148" s="231"/>
      <c r="CB148" s="173"/>
      <c r="CC148" s="173"/>
      <c r="CD148" s="173"/>
      <c r="CE148" s="173"/>
      <c r="CF148" s="173"/>
      <c r="CG148" s="173"/>
      <c r="CU148" s="175" t="str">
        <f t="shared" si="72"/>
        <v>N/A</v>
      </c>
      <c r="CV148" s="175" t="str">
        <f t="shared" si="73"/>
        <v>N/A</v>
      </c>
      <c r="CW148" s="175" t="str">
        <f t="shared" si="74"/>
        <v>N/A</v>
      </c>
      <c r="CX148" s="175" t="str">
        <f t="shared" si="75"/>
        <v>N/A</v>
      </c>
      <c r="CY148" s="175" t="str">
        <f t="shared" si="76"/>
        <v>N/A</v>
      </c>
      <c r="CZ148" s="175" t="str">
        <f t="shared" si="77"/>
        <v>N/A</v>
      </c>
      <c r="DA148" s="175" t="str">
        <f t="shared" si="78"/>
        <v>N/A</v>
      </c>
      <c r="DB148" s="175" t="str">
        <f t="shared" si="79"/>
        <v>N/A</v>
      </c>
      <c r="DC148" s="175" t="str">
        <f t="shared" si="80"/>
        <v>N/A</v>
      </c>
      <c r="DD148" s="175" t="str">
        <f t="shared" si="81"/>
        <v>N/A</v>
      </c>
      <c r="DE148" s="175" t="str">
        <f t="shared" si="82"/>
        <v>N/A</v>
      </c>
      <c r="DF148" s="175" t="str">
        <f t="shared" si="83"/>
        <v>N/A</v>
      </c>
    </row>
    <row r="149" spans="1:110" s="175" customFormat="1" ht="64.5" customHeight="1">
      <c r="A149" s="263"/>
      <c r="F149" s="263"/>
      <c r="I149" s="248"/>
      <c r="J149" s="248"/>
      <c r="K149" s="242"/>
      <c r="O149" s="173"/>
      <c r="T149" s="196"/>
      <c r="U149" s="196"/>
      <c r="V149" s="196"/>
      <c r="W149" s="196"/>
      <c r="X149" s="196"/>
      <c r="Y149" s="196"/>
      <c r="Z149" s="196"/>
      <c r="AA149" s="196"/>
      <c r="AB149" s="196"/>
      <c r="AC149" s="196"/>
      <c r="AD149" s="196"/>
      <c r="AE149" s="196"/>
      <c r="AF149" s="196"/>
      <c r="AG149" s="196"/>
      <c r="AH149" s="196"/>
      <c r="AI149" s="196"/>
      <c r="AJ149" s="196"/>
      <c r="AK149" s="202"/>
      <c r="AL149" s="202"/>
      <c r="AM149" s="202"/>
      <c r="AN149" s="202"/>
      <c r="AO149" s="202"/>
      <c r="AP149" s="202"/>
      <c r="AQ149" s="202"/>
      <c r="AR149" s="202"/>
      <c r="AS149" s="202"/>
      <c r="BI149" s="200"/>
      <c r="BU149" s="196"/>
      <c r="CA149" s="231"/>
      <c r="CB149" s="173"/>
      <c r="CC149" s="173"/>
      <c r="CD149" s="173"/>
      <c r="CE149" s="173"/>
      <c r="CF149" s="173"/>
      <c r="CG149" s="173"/>
      <c r="CU149" s="175" t="str">
        <f t="shared" si="72"/>
        <v>N/A</v>
      </c>
      <c r="CV149" s="175" t="str">
        <f t="shared" si="73"/>
        <v>N/A</v>
      </c>
      <c r="CW149" s="175" t="str">
        <f t="shared" si="74"/>
        <v>N/A</v>
      </c>
      <c r="CX149" s="175" t="str">
        <f t="shared" si="75"/>
        <v>N/A</v>
      </c>
      <c r="CY149" s="175" t="str">
        <f t="shared" si="76"/>
        <v>N/A</v>
      </c>
      <c r="CZ149" s="175" t="str">
        <f t="shared" si="77"/>
        <v>N/A</v>
      </c>
      <c r="DA149" s="175" t="str">
        <f t="shared" si="78"/>
        <v>N/A</v>
      </c>
      <c r="DB149" s="175" t="str">
        <f t="shared" si="79"/>
        <v>N/A</v>
      </c>
      <c r="DC149" s="175" t="str">
        <f t="shared" si="80"/>
        <v>N/A</v>
      </c>
      <c r="DD149" s="175" t="str">
        <f t="shared" si="81"/>
        <v>N/A</v>
      </c>
      <c r="DE149" s="175" t="str">
        <f t="shared" si="82"/>
        <v>N/A</v>
      </c>
      <c r="DF149" s="175" t="str">
        <f t="shared" si="83"/>
        <v>N/A</v>
      </c>
    </row>
    <row r="150" spans="1:110" s="175" customFormat="1" ht="64.5" customHeight="1">
      <c r="A150" s="263"/>
      <c r="F150" s="263"/>
      <c r="I150" s="248"/>
      <c r="J150" s="248"/>
      <c r="K150" s="242"/>
      <c r="O150" s="173"/>
      <c r="T150" s="196"/>
      <c r="U150" s="196"/>
      <c r="V150" s="196"/>
      <c r="W150" s="196"/>
      <c r="X150" s="196"/>
      <c r="Y150" s="196"/>
      <c r="Z150" s="196"/>
      <c r="AA150" s="196"/>
      <c r="AB150" s="196"/>
      <c r="AC150" s="196"/>
      <c r="AD150" s="196"/>
      <c r="AE150" s="196"/>
      <c r="AF150" s="196"/>
      <c r="AG150" s="196"/>
      <c r="AH150" s="196"/>
      <c r="AI150" s="196"/>
      <c r="AJ150" s="196"/>
      <c r="AK150" s="202"/>
      <c r="AL150" s="202"/>
      <c r="AM150" s="202"/>
      <c r="AN150" s="202"/>
      <c r="AO150" s="202"/>
      <c r="AP150" s="202"/>
      <c r="AQ150" s="202"/>
      <c r="AR150" s="202"/>
      <c r="AS150" s="202"/>
      <c r="BI150" s="200"/>
      <c r="BU150" s="196"/>
      <c r="CA150" s="231"/>
      <c r="CB150" s="173"/>
      <c r="CC150" s="173"/>
      <c r="CD150" s="173"/>
      <c r="CE150" s="173"/>
      <c r="CF150" s="173"/>
      <c r="CG150" s="173"/>
      <c r="CU150" s="175" t="str">
        <f t="shared" si="72"/>
        <v>N/A</v>
      </c>
      <c r="CV150" s="175" t="str">
        <f t="shared" si="73"/>
        <v>N/A</v>
      </c>
      <c r="CW150" s="175" t="str">
        <f t="shared" si="74"/>
        <v>N/A</v>
      </c>
      <c r="CX150" s="175" t="str">
        <f t="shared" si="75"/>
        <v>N/A</v>
      </c>
      <c r="CY150" s="175" t="str">
        <f t="shared" si="76"/>
        <v>N/A</v>
      </c>
      <c r="CZ150" s="175" t="str">
        <f t="shared" si="77"/>
        <v>N/A</v>
      </c>
      <c r="DA150" s="175" t="str">
        <f t="shared" si="78"/>
        <v>N/A</v>
      </c>
      <c r="DB150" s="175" t="str">
        <f t="shared" si="79"/>
        <v>N/A</v>
      </c>
      <c r="DC150" s="175" t="str">
        <f t="shared" si="80"/>
        <v>N/A</v>
      </c>
      <c r="DD150" s="175" t="str">
        <f t="shared" si="81"/>
        <v>N/A</v>
      </c>
      <c r="DE150" s="175" t="str">
        <f t="shared" si="82"/>
        <v>N/A</v>
      </c>
      <c r="DF150" s="175" t="str">
        <f t="shared" si="83"/>
        <v>N/A</v>
      </c>
    </row>
    <row r="151" spans="1:110" s="175" customFormat="1" ht="64.5" customHeight="1">
      <c r="A151" s="263"/>
      <c r="F151" s="263"/>
      <c r="I151" s="248"/>
      <c r="J151" s="248"/>
      <c r="K151" s="242"/>
      <c r="O151" s="173"/>
      <c r="T151" s="196"/>
      <c r="U151" s="196"/>
      <c r="V151" s="196"/>
      <c r="W151" s="196"/>
      <c r="X151" s="196"/>
      <c r="Y151" s="196"/>
      <c r="Z151" s="196"/>
      <c r="AA151" s="196"/>
      <c r="AB151" s="196"/>
      <c r="AC151" s="196"/>
      <c r="AD151" s="196"/>
      <c r="AE151" s="196"/>
      <c r="AF151" s="196"/>
      <c r="AG151" s="196"/>
      <c r="AH151" s="196"/>
      <c r="AI151" s="196"/>
      <c r="AJ151" s="196"/>
      <c r="AK151" s="202"/>
      <c r="AL151" s="202"/>
      <c r="AM151" s="202"/>
      <c r="AN151" s="202"/>
      <c r="AO151" s="202"/>
      <c r="AP151" s="202"/>
      <c r="AQ151" s="202"/>
      <c r="AR151" s="202"/>
      <c r="AS151" s="202"/>
      <c r="BI151" s="200"/>
      <c r="BU151" s="196"/>
      <c r="CA151" s="231"/>
      <c r="CB151" s="173"/>
      <c r="CC151" s="173"/>
      <c r="CD151" s="173"/>
      <c r="CE151" s="173"/>
      <c r="CF151" s="173"/>
      <c r="CG151" s="173"/>
      <c r="CU151" s="175" t="str">
        <f t="shared" si="72"/>
        <v>N/A</v>
      </c>
      <c r="CV151" s="175" t="str">
        <f t="shared" si="73"/>
        <v>N/A</v>
      </c>
      <c r="CW151" s="175" t="str">
        <f t="shared" si="74"/>
        <v>N/A</v>
      </c>
      <c r="CX151" s="175" t="str">
        <f t="shared" si="75"/>
        <v>N/A</v>
      </c>
      <c r="CY151" s="175" t="str">
        <f t="shared" si="76"/>
        <v>N/A</v>
      </c>
      <c r="CZ151" s="175" t="str">
        <f t="shared" si="77"/>
        <v>N/A</v>
      </c>
      <c r="DA151" s="175" t="str">
        <f t="shared" si="78"/>
        <v>N/A</v>
      </c>
      <c r="DB151" s="175" t="str">
        <f t="shared" si="79"/>
        <v>N/A</v>
      </c>
      <c r="DC151" s="175" t="str">
        <f t="shared" si="80"/>
        <v>N/A</v>
      </c>
      <c r="DD151" s="175" t="str">
        <f t="shared" si="81"/>
        <v>N/A</v>
      </c>
      <c r="DE151" s="175" t="str">
        <f t="shared" si="82"/>
        <v>N/A</v>
      </c>
      <c r="DF151" s="175" t="str">
        <f t="shared" si="83"/>
        <v>N/A</v>
      </c>
    </row>
    <row r="152" spans="1:110" s="175" customFormat="1" ht="64.5" customHeight="1">
      <c r="A152" s="263"/>
      <c r="F152" s="263"/>
      <c r="I152" s="248"/>
      <c r="J152" s="248"/>
      <c r="K152" s="242"/>
      <c r="O152" s="173"/>
      <c r="T152" s="196"/>
      <c r="U152" s="196"/>
      <c r="V152" s="196"/>
      <c r="W152" s="196"/>
      <c r="X152" s="196"/>
      <c r="Y152" s="196"/>
      <c r="Z152" s="196"/>
      <c r="AA152" s="196"/>
      <c r="AB152" s="196"/>
      <c r="AC152" s="196"/>
      <c r="AD152" s="196"/>
      <c r="AE152" s="196"/>
      <c r="AF152" s="196"/>
      <c r="AG152" s="196"/>
      <c r="AH152" s="196"/>
      <c r="AI152" s="196"/>
      <c r="AJ152" s="196"/>
      <c r="AK152" s="202"/>
      <c r="AL152" s="202"/>
      <c r="AM152" s="202"/>
      <c r="AN152" s="202"/>
      <c r="AO152" s="202"/>
      <c r="AP152" s="202"/>
      <c r="AQ152" s="202"/>
      <c r="AR152" s="202"/>
      <c r="AS152" s="202"/>
      <c r="BI152" s="200"/>
      <c r="BU152" s="196"/>
      <c r="CA152" s="231"/>
      <c r="CB152" s="173"/>
      <c r="CC152" s="173"/>
      <c r="CD152" s="173"/>
      <c r="CE152" s="173"/>
      <c r="CF152" s="173"/>
      <c r="CG152" s="173"/>
      <c r="CU152" s="175" t="str">
        <f t="shared" si="72"/>
        <v>N/A</v>
      </c>
      <c r="CV152" s="175" t="str">
        <f t="shared" si="73"/>
        <v>N/A</v>
      </c>
      <c r="CW152" s="175" t="str">
        <f t="shared" si="74"/>
        <v>N/A</v>
      </c>
      <c r="CX152" s="175" t="str">
        <f t="shared" si="75"/>
        <v>N/A</v>
      </c>
      <c r="CY152" s="175" t="str">
        <f t="shared" si="76"/>
        <v>N/A</v>
      </c>
      <c r="CZ152" s="175" t="str">
        <f t="shared" si="77"/>
        <v>N/A</v>
      </c>
      <c r="DA152" s="175" t="str">
        <f t="shared" si="78"/>
        <v>N/A</v>
      </c>
      <c r="DB152" s="175" t="str">
        <f t="shared" si="79"/>
        <v>N/A</v>
      </c>
      <c r="DC152" s="175" t="str">
        <f t="shared" si="80"/>
        <v>N/A</v>
      </c>
      <c r="DD152" s="175" t="str">
        <f t="shared" si="81"/>
        <v>N/A</v>
      </c>
      <c r="DE152" s="175" t="str">
        <f t="shared" si="82"/>
        <v>N/A</v>
      </c>
      <c r="DF152" s="175" t="str">
        <f t="shared" si="83"/>
        <v>N/A</v>
      </c>
    </row>
    <row r="153" spans="1:110" s="175" customFormat="1" ht="64.5" customHeight="1">
      <c r="A153" s="263"/>
      <c r="F153" s="263"/>
      <c r="I153" s="248"/>
      <c r="J153" s="248"/>
      <c r="K153" s="242"/>
      <c r="O153" s="173"/>
      <c r="T153" s="196"/>
      <c r="U153" s="196"/>
      <c r="V153" s="196"/>
      <c r="W153" s="196"/>
      <c r="X153" s="196"/>
      <c r="Y153" s="196"/>
      <c r="Z153" s="196"/>
      <c r="AA153" s="196"/>
      <c r="AB153" s="196"/>
      <c r="AC153" s="196"/>
      <c r="AD153" s="196"/>
      <c r="AE153" s="196"/>
      <c r="AF153" s="196"/>
      <c r="AG153" s="196"/>
      <c r="AH153" s="196"/>
      <c r="AI153" s="196"/>
      <c r="AJ153" s="196"/>
      <c r="AK153" s="202"/>
      <c r="AL153" s="202"/>
      <c r="AM153" s="202"/>
      <c r="AN153" s="202"/>
      <c r="AO153" s="202"/>
      <c r="AP153" s="202"/>
      <c r="AQ153" s="202"/>
      <c r="AR153" s="202"/>
      <c r="AS153" s="202"/>
      <c r="BI153" s="200"/>
      <c r="BU153" s="196"/>
      <c r="CA153" s="231"/>
      <c r="CB153" s="173"/>
      <c r="CC153" s="173"/>
      <c r="CD153" s="173"/>
      <c r="CE153" s="173"/>
      <c r="CF153" s="173"/>
      <c r="CG153" s="173"/>
      <c r="CU153" s="175" t="str">
        <f t="shared" si="72"/>
        <v>N/A</v>
      </c>
      <c r="CV153" s="175" t="str">
        <f t="shared" si="73"/>
        <v>N/A</v>
      </c>
      <c r="CW153" s="175" t="str">
        <f t="shared" si="74"/>
        <v>N/A</v>
      </c>
      <c r="CX153" s="175" t="str">
        <f t="shared" si="75"/>
        <v>N/A</v>
      </c>
      <c r="CY153" s="175" t="str">
        <f t="shared" si="76"/>
        <v>N/A</v>
      </c>
      <c r="CZ153" s="175" t="str">
        <f t="shared" si="77"/>
        <v>N/A</v>
      </c>
      <c r="DA153" s="175" t="str">
        <f t="shared" si="78"/>
        <v>N/A</v>
      </c>
      <c r="DB153" s="175" t="str">
        <f t="shared" si="79"/>
        <v>N/A</v>
      </c>
      <c r="DC153" s="175" t="str">
        <f t="shared" si="80"/>
        <v>N/A</v>
      </c>
      <c r="DD153" s="175" t="str">
        <f t="shared" si="81"/>
        <v>N/A</v>
      </c>
      <c r="DE153" s="175" t="str">
        <f t="shared" si="82"/>
        <v>N/A</v>
      </c>
      <c r="DF153" s="175" t="str">
        <f t="shared" si="83"/>
        <v>N/A</v>
      </c>
    </row>
    <row r="154" spans="1:110" s="175" customFormat="1" ht="64.5" customHeight="1">
      <c r="A154" s="263"/>
      <c r="F154" s="263"/>
      <c r="I154" s="248"/>
      <c r="J154" s="248"/>
      <c r="K154" s="242"/>
      <c r="O154" s="173"/>
      <c r="T154" s="196"/>
      <c r="U154" s="196"/>
      <c r="V154" s="196"/>
      <c r="W154" s="196"/>
      <c r="X154" s="196"/>
      <c r="Y154" s="196"/>
      <c r="Z154" s="196"/>
      <c r="AA154" s="196"/>
      <c r="AB154" s="196"/>
      <c r="AC154" s="196"/>
      <c r="AD154" s="196"/>
      <c r="AE154" s="196"/>
      <c r="AF154" s="196"/>
      <c r="AG154" s="196"/>
      <c r="AH154" s="196"/>
      <c r="AI154" s="196"/>
      <c r="AJ154" s="196"/>
      <c r="AK154" s="202"/>
      <c r="AL154" s="202"/>
      <c r="AM154" s="202"/>
      <c r="AN154" s="202"/>
      <c r="AO154" s="202"/>
      <c r="AP154" s="202"/>
      <c r="AQ154" s="202"/>
      <c r="AR154" s="202"/>
      <c r="AS154" s="202"/>
      <c r="BI154" s="200"/>
      <c r="BU154" s="196"/>
      <c r="CA154" s="231"/>
      <c r="CB154" s="173"/>
      <c r="CC154" s="173"/>
      <c r="CD154" s="173"/>
      <c r="CE154" s="173"/>
      <c r="CF154" s="173"/>
      <c r="CG154" s="173"/>
      <c r="CU154" s="175" t="str">
        <f t="shared" si="72"/>
        <v>N/A</v>
      </c>
      <c r="CV154" s="175" t="str">
        <f t="shared" si="73"/>
        <v>N/A</v>
      </c>
      <c r="CW154" s="175" t="str">
        <f t="shared" si="74"/>
        <v>N/A</v>
      </c>
      <c r="CX154" s="175" t="str">
        <f t="shared" si="75"/>
        <v>N/A</v>
      </c>
      <c r="CY154" s="175" t="str">
        <f t="shared" si="76"/>
        <v>N/A</v>
      </c>
      <c r="CZ154" s="175" t="str">
        <f t="shared" si="77"/>
        <v>N/A</v>
      </c>
      <c r="DA154" s="175" t="str">
        <f t="shared" si="78"/>
        <v>N/A</v>
      </c>
      <c r="DB154" s="175" t="str">
        <f t="shared" si="79"/>
        <v>N/A</v>
      </c>
      <c r="DC154" s="175" t="str">
        <f t="shared" si="80"/>
        <v>N/A</v>
      </c>
      <c r="DD154" s="175" t="str">
        <f t="shared" si="81"/>
        <v>N/A</v>
      </c>
      <c r="DE154" s="175" t="str">
        <f t="shared" si="82"/>
        <v>N/A</v>
      </c>
      <c r="DF154" s="175" t="str">
        <f t="shared" si="83"/>
        <v>N/A</v>
      </c>
    </row>
    <row r="155" spans="1:110" s="175" customFormat="1" ht="64.5" customHeight="1">
      <c r="A155" s="263"/>
      <c r="F155" s="263"/>
      <c r="I155" s="248"/>
      <c r="J155" s="248"/>
      <c r="K155" s="242"/>
      <c r="O155" s="173"/>
      <c r="T155" s="196"/>
      <c r="U155" s="196"/>
      <c r="V155" s="196"/>
      <c r="W155" s="196"/>
      <c r="X155" s="196"/>
      <c r="Y155" s="196"/>
      <c r="Z155" s="196"/>
      <c r="AA155" s="196"/>
      <c r="AB155" s="196"/>
      <c r="AC155" s="196"/>
      <c r="AD155" s="196"/>
      <c r="AE155" s="196"/>
      <c r="AF155" s="196"/>
      <c r="AG155" s="196"/>
      <c r="AH155" s="196"/>
      <c r="AI155" s="196"/>
      <c r="AJ155" s="196"/>
      <c r="AK155" s="202"/>
      <c r="AL155" s="202"/>
      <c r="AM155" s="202"/>
      <c r="AN155" s="202"/>
      <c r="AO155" s="202"/>
      <c r="AP155" s="202"/>
      <c r="AQ155" s="202"/>
      <c r="AR155" s="202"/>
      <c r="AS155" s="202"/>
      <c r="BI155" s="200"/>
      <c r="BU155" s="196"/>
      <c r="CA155" s="231"/>
      <c r="CB155" s="173"/>
      <c r="CC155" s="173"/>
      <c r="CD155" s="173"/>
      <c r="CE155" s="173"/>
      <c r="CF155" s="173"/>
      <c r="CG155" s="173"/>
      <c r="CU155" s="175" t="str">
        <f t="shared" si="72"/>
        <v>N/A</v>
      </c>
      <c r="CV155" s="175" t="str">
        <f t="shared" si="73"/>
        <v>N/A</v>
      </c>
      <c r="CW155" s="175" t="str">
        <f t="shared" si="74"/>
        <v>N/A</v>
      </c>
      <c r="CX155" s="175" t="str">
        <f t="shared" si="75"/>
        <v>N/A</v>
      </c>
      <c r="CY155" s="175" t="str">
        <f t="shared" si="76"/>
        <v>N/A</v>
      </c>
      <c r="CZ155" s="175" t="str">
        <f t="shared" si="77"/>
        <v>N/A</v>
      </c>
      <c r="DA155" s="175" t="str">
        <f t="shared" si="78"/>
        <v>N/A</v>
      </c>
      <c r="DB155" s="175" t="str">
        <f t="shared" si="79"/>
        <v>N/A</v>
      </c>
      <c r="DC155" s="175" t="str">
        <f t="shared" si="80"/>
        <v>N/A</v>
      </c>
      <c r="DD155" s="175" t="str">
        <f t="shared" si="81"/>
        <v>N/A</v>
      </c>
      <c r="DE155" s="175" t="str">
        <f t="shared" si="82"/>
        <v>N/A</v>
      </c>
      <c r="DF155" s="175" t="str">
        <f t="shared" si="83"/>
        <v>N/A</v>
      </c>
    </row>
    <row r="156" spans="1:110" s="175" customFormat="1" ht="64.5" customHeight="1">
      <c r="A156" s="263"/>
      <c r="F156" s="263"/>
      <c r="I156" s="248"/>
      <c r="J156" s="248"/>
      <c r="K156" s="242"/>
      <c r="O156" s="173"/>
      <c r="T156" s="196"/>
      <c r="U156" s="196"/>
      <c r="V156" s="196"/>
      <c r="W156" s="196"/>
      <c r="X156" s="196"/>
      <c r="Y156" s="196"/>
      <c r="Z156" s="196"/>
      <c r="AA156" s="196"/>
      <c r="AB156" s="196"/>
      <c r="AC156" s="196"/>
      <c r="AD156" s="196"/>
      <c r="AE156" s="196"/>
      <c r="AF156" s="196"/>
      <c r="AG156" s="196"/>
      <c r="AH156" s="196"/>
      <c r="AI156" s="196"/>
      <c r="AJ156" s="196"/>
      <c r="AK156" s="202"/>
      <c r="AL156" s="202"/>
      <c r="AM156" s="202"/>
      <c r="AN156" s="202"/>
      <c r="AO156" s="202"/>
      <c r="AP156" s="202"/>
      <c r="AQ156" s="202"/>
      <c r="AR156" s="202"/>
      <c r="AS156" s="202"/>
      <c r="BI156" s="200"/>
      <c r="BU156" s="196"/>
      <c r="CA156" s="231"/>
      <c r="CB156" s="173"/>
      <c r="CC156" s="173"/>
      <c r="CD156" s="173"/>
      <c r="CE156" s="173"/>
      <c r="CF156" s="173"/>
      <c r="CG156" s="173"/>
      <c r="CU156" s="175" t="str">
        <f t="shared" si="72"/>
        <v>N/A</v>
      </c>
      <c r="CV156" s="175" t="str">
        <f t="shared" si="73"/>
        <v>N/A</v>
      </c>
      <c r="CW156" s="175" t="str">
        <f t="shared" si="74"/>
        <v>N/A</v>
      </c>
      <c r="CX156" s="175" t="str">
        <f t="shared" si="75"/>
        <v>N/A</v>
      </c>
      <c r="CY156" s="175" t="str">
        <f t="shared" si="76"/>
        <v>N/A</v>
      </c>
      <c r="CZ156" s="175" t="str">
        <f t="shared" si="77"/>
        <v>N/A</v>
      </c>
      <c r="DA156" s="175" t="str">
        <f t="shared" si="78"/>
        <v>N/A</v>
      </c>
      <c r="DB156" s="175" t="str">
        <f t="shared" si="79"/>
        <v>N/A</v>
      </c>
      <c r="DC156" s="175" t="str">
        <f t="shared" si="80"/>
        <v>N/A</v>
      </c>
      <c r="DD156" s="175" t="str">
        <f t="shared" si="81"/>
        <v>N/A</v>
      </c>
      <c r="DE156" s="175" t="str">
        <f t="shared" si="82"/>
        <v>N/A</v>
      </c>
      <c r="DF156" s="175" t="str">
        <f t="shared" si="83"/>
        <v>N/A</v>
      </c>
    </row>
    <row r="157" spans="1:110" s="175" customFormat="1" ht="64.5" customHeight="1">
      <c r="A157" s="263"/>
      <c r="F157" s="263"/>
      <c r="I157" s="248"/>
      <c r="J157" s="248"/>
      <c r="K157" s="242"/>
      <c r="O157" s="173"/>
      <c r="T157" s="196"/>
      <c r="U157" s="196"/>
      <c r="V157" s="196"/>
      <c r="W157" s="196"/>
      <c r="X157" s="196"/>
      <c r="Y157" s="196"/>
      <c r="Z157" s="196"/>
      <c r="AA157" s="196"/>
      <c r="AB157" s="196"/>
      <c r="AC157" s="196"/>
      <c r="AD157" s="196"/>
      <c r="AE157" s="196"/>
      <c r="AF157" s="196"/>
      <c r="AG157" s="196"/>
      <c r="AH157" s="196"/>
      <c r="AI157" s="196"/>
      <c r="AJ157" s="196"/>
      <c r="AK157" s="202"/>
      <c r="AL157" s="202"/>
      <c r="AM157" s="202"/>
      <c r="AN157" s="202"/>
      <c r="AO157" s="202"/>
      <c r="AP157" s="202"/>
      <c r="AQ157" s="202"/>
      <c r="AR157" s="202"/>
      <c r="AS157" s="202"/>
      <c r="BI157" s="200"/>
      <c r="BU157" s="196"/>
      <c r="CA157" s="231"/>
      <c r="CB157" s="173"/>
      <c r="CC157" s="173"/>
      <c r="CD157" s="173"/>
      <c r="CE157" s="173"/>
      <c r="CF157" s="173"/>
      <c r="CG157" s="173"/>
      <c r="CU157" s="175" t="str">
        <f t="shared" si="72"/>
        <v>N/A</v>
      </c>
      <c r="CV157" s="175" t="str">
        <f t="shared" si="73"/>
        <v>N/A</v>
      </c>
      <c r="CW157" s="175" t="str">
        <f t="shared" si="74"/>
        <v>N/A</v>
      </c>
      <c r="CX157" s="175" t="str">
        <f t="shared" si="75"/>
        <v>N/A</v>
      </c>
      <c r="CY157" s="175" t="str">
        <f t="shared" si="76"/>
        <v>N/A</v>
      </c>
      <c r="CZ157" s="175" t="str">
        <f t="shared" si="77"/>
        <v>N/A</v>
      </c>
      <c r="DA157" s="175" t="str">
        <f t="shared" si="78"/>
        <v>N/A</v>
      </c>
      <c r="DB157" s="175" t="str">
        <f t="shared" si="79"/>
        <v>N/A</v>
      </c>
      <c r="DC157" s="175" t="str">
        <f t="shared" si="80"/>
        <v>N/A</v>
      </c>
      <c r="DD157" s="175" t="str">
        <f t="shared" si="81"/>
        <v>N/A</v>
      </c>
      <c r="DE157" s="175" t="str">
        <f t="shared" si="82"/>
        <v>N/A</v>
      </c>
      <c r="DF157" s="175" t="str">
        <f t="shared" si="83"/>
        <v>N/A</v>
      </c>
    </row>
    <row r="158" spans="1:110" s="175" customFormat="1" ht="64.5" customHeight="1">
      <c r="A158" s="263"/>
      <c r="F158" s="263"/>
      <c r="I158" s="248"/>
      <c r="J158" s="248"/>
      <c r="K158" s="242"/>
      <c r="O158" s="173"/>
      <c r="T158" s="196"/>
      <c r="U158" s="196"/>
      <c r="V158" s="196"/>
      <c r="W158" s="196"/>
      <c r="X158" s="196"/>
      <c r="Y158" s="196"/>
      <c r="Z158" s="196"/>
      <c r="AA158" s="196"/>
      <c r="AB158" s="196"/>
      <c r="AC158" s="196"/>
      <c r="AD158" s="196"/>
      <c r="AE158" s="196"/>
      <c r="AF158" s="196"/>
      <c r="AG158" s="196"/>
      <c r="AH158" s="196"/>
      <c r="AI158" s="196"/>
      <c r="AJ158" s="196"/>
      <c r="AK158" s="202"/>
      <c r="AL158" s="202"/>
      <c r="AM158" s="202"/>
      <c r="AN158" s="202"/>
      <c r="AO158" s="202"/>
      <c r="AP158" s="202"/>
      <c r="AQ158" s="202"/>
      <c r="AR158" s="202"/>
      <c r="AS158" s="202"/>
      <c r="BI158" s="200"/>
      <c r="BU158" s="196"/>
      <c r="CA158" s="231"/>
      <c r="CB158" s="173"/>
      <c r="CC158" s="173"/>
      <c r="CD158" s="173"/>
      <c r="CE158" s="173"/>
      <c r="CF158" s="173"/>
      <c r="CG158" s="173"/>
      <c r="CU158" s="175" t="str">
        <f t="shared" si="72"/>
        <v>N/A</v>
      </c>
      <c r="CV158" s="175" t="str">
        <f t="shared" si="73"/>
        <v>N/A</v>
      </c>
      <c r="CW158" s="175" t="str">
        <f t="shared" si="74"/>
        <v>N/A</v>
      </c>
      <c r="CX158" s="175" t="str">
        <f t="shared" si="75"/>
        <v>N/A</v>
      </c>
      <c r="CY158" s="175" t="str">
        <f t="shared" si="76"/>
        <v>N/A</v>
      </c>
      <c r="CZ158" s="175" t="str">
        <f t="shared" si="77"/>
        <v>N/A</v>
      </c>
      <c r="DA158" s="175" t="str">
        <f t="shared" si="78"/>
        <v>N/A</v>
      </c>
      <c r="DB158" s="175" t="str">
        <f t="shared" si="79"/>
        <v>N/A</v>
      </c>
      <c r="DC158" s="175" t="str">
        <f t="shared" si="80"/>
        <v>N/A</v>
      </c>
      <c r="DD158" s="175" t="str">
        <f t="shared" si="81"/>
        <v>N/A</v>
      </c>
      <c r="DE158" s="175" t="str">
        <f t="shared" si="82"/>
        <v>N/A</v>
      </c>
      <c r="DF158" s="175" t="str">
        <f t="shared" si="83"/>
        <v>N/A</v>
      </c>
    </row>
    <row r="159" spans="1:110" s="175" customFormat="1" ht="64.5" customHeight="1">
      <c r="A159" s="263"/>
      <c r="F159" s="263"/>
      <c r="I159" s="248"/>
      <c r="J159" s="248"/>
      <c r="K159" s="242"/>
      <c r="O159" s="173"/>
      <c r="T159" s="196"/>
      <c r="U159" s="196"/>
      <c r="V159" s="196"/>
      <c r="W159" s="196"/>
      <c r="X159" s="196"/>
      <c r="Y159" s="196"/>
      <c r="Z159" s="196"/>
      <c r="AA159" s="196"/>
      <c r="AB159" s="196"/>
      <c r="AC159" s="196"/>
      <c r="AD159" s="196"/>
      <c r="AE159" s="196"/>
      <c r="AF159" s="196"/>
      <c r="AG159" s="196"/>
      <c r="AH159" s="196"/>
      <c r="AI159" s="196"/>
      <c r="AJ159" s="196"/>
      <c r="AK159" s="202"/>
      <c r="AL159" s="202"/>
      <c r="AM159" s="202"/>
      <c r="AN159" s="202"/>
      <c r="AO159" s="202"/>
      <c r="AP159" s="202"/>
      <c r="AQ159" s="202"/>
      <c r="AR159" s="202"/>
      <c r="AS159" s="202"/>
      <c r="BI159" s="200"/>
      <c r="BU159" s="196"/>
      <c r="CA159" s="231"/>
      <c r="CB159" s="173"/>
      <c r="CC159" s="173"/>
      <c r="CD159" s="173"/>
      <c r="CE159" s="173"/>
      <c r="CF159" s="173"/>
      <c r="CG159" s="173"/>
      <c r="CU159" s="175" t="str">
        <f t="shared" si="72"/>
        <v>N/A</v>
      </c>
      <c r="CV159" s="175" t="str">
        <f t="shared" si="73"/>
        <v>N/A</v>
      </c>
      <c r="CW159" s="175" t="str">
        <f t="shared" si="74"/>
        <v>N/A</v>
      </c>
      <c r="CX159" s="175" t="str">
        <f t="shared" si="75"/>
        <v>N/A</v>
      </c>
      <c r="CY159" s="175" t="str">
        <f t="shared" si="76"/>
        <v>N/A</v>
      </c>
      <c r="CZ159" s="175" t="str">
        <f t="shared" si="77"/>
        <v>N/A</v>
      </c>
      <c r="DA159" s="175" t="str">
        <f t="shared" si="78"/>
        <v>N/A</v>
      </c>
      <c r="DB159" s="175" t="str">
        <f t="shared" si="79"/>
        <v>N/A</v>
      </c>
      <c r="DC159" s="175" t="str">
        <f t="shared" si="80"/>
        <v>N/A</v>
      </c>
      <c r="DD159" s="175" t="str">
        <f t="shared" si="81"/>
        <v>N/A</v>
      </c>
      <c r="DE159" s="175" t="str">
        <f t="shared" si="82"/>
        <v>N/A</v>
      </c>
      <c r="DF159" s="175" t="str">
        <f t="shared" si="83"/>
        <v>N/A</v>
      </c>
    </row>
    <row r="160" spans="1:110" s="175" customFormat="1" ht="64.5" customHeight="1">
      <c r="A160" s="263"/>
      <c r="F160" s="263"/>
      <c r="I160" s="248"/>
      <c r="J160" s="248"/>
      <c r="K160" s="242"/>
      <c r="O160" s="173"/>
      <c r="T160" s="196"/>
      <c r="U160" s="196"/>
      <c r="V160" s="196"/>
      <c r="W160" s="196"/>
      <c r="X160" s="196"/>
      <c r="Y160" s="196"/>
      <c r="Z160" s="196"/>
      <c r="AA160" s="196"/>
      <c r="AB160" s="196"/>
      <c r="AC160" s="196"/>
      <c r="AD160" s="196"/>
      <c r="AE160" s="196"/>
      <c r="AF160" s="196"/>
      <c r="AG160" s="196"/>
      <c r="AH160" s="196"/>
      <c r="AI160" s="196"/>
      <c r="AJ160" s="196"/>
      <c r="AK160" s="202"/>
      <c r="AL160" s="202"/>
      <c r="AM160" s="202"/>
      <c r="AN160" s="202"/>
      <c r="AO160" s="202"/>
      <c r="AP160" s="202"/>
      <c r="AQ160" s="202"/>
      <c r="AR160" s="202"/>
      <c r="AS160" s="202"/>
      <c r="BI160" s="200"/>
      <c r="BU160" s="196"/>
      <c r="CA160" s="231"/>
      <c r="CB160" s="173"/>
      <c r="CC160" s="173"/>
      <c r="CD160" s="173"/>
      <c r="CE160" s="173"/>
      <c r="CF160" s="173"/>
      <c r="CG160" s="173"/>
      <c r="CU160" s="175" t="str">
        <f t="shared" si="72"/>
        <v>N/A</v>
      </c>
      <c r="CV160" s="175" t="str">
        <f t="shared" si="73"/>
        <v>N/A</v>
      </c>
      <c r="CW160" s="175" t="str">
        <f t="shared" si="74"/>
        <v>N/A</v>
      </c>
      <c r="CX160" s="175" t="str">
        <f t="shared" si="75"/>
        <v>N/A</v>
      </c>
      <c r="CY160" s="175" t="str">
        <f t="shared" si="76"/>
        <v>N/A</v>
      </c>
      <c r="CZ160" s="175" t="str">
        <f t="shared" si="77"/>
        <v>N/A</v>
      </c>
      <c r="DA160" s="175" t="str">
        <f t="shared" si="78"/>
        <v>N/A</v>
      </c>
      <c r="DB160" s="175" t="str">
        <f t="shared" si="79"/>
        <v>N/A</v>
      </c>
      <c r="DC160" s="175" t="str">
        <f t="shared" si="80"/>
        <v>N/A</v>
      </c>
      <c r="DD160" s="175" t="str">
        <f t="shared" si="81"/>
        <v>N/A</v>
      </c>
      <c r="DE160" s="175" t="str">
        <f t="shared" si="82"/>
        <v>N/A</v>
      </c>
      <c r="DF160" s="175" t="str">
        <f t="shared" si="83"/>
        <v>N/A</v>
      </c>
    </row>
    <row r="161" spans="1:110" s="175" customFormat="1" ht="64.5" customHeight="1">
      <c r="A161" s="263"/>
      <c r="F161" s="263"/>
      <c r="I161" s="248"/>
      <c r="J161" s="248"/>
      <c r="K161" s="242"/>
      <c r="O161" s="173"/>
      <c r="T161" s="196"/>
      <c r="U161" s="196"/>
      <c r="V161" s="196"/>
      <c r="W161" s="196"/>
      <c r="X161" s="196"/>
      <c r="Y161" s="196"/>
      <c r="Z161" s="196"/>
      <c r="AA161" s="196"/>
      <c r="AB161" s="196"/>
      <c r="AC161" s="196"/>
      <c r="AD161" s="196"/>
      <c r="AE161" s="196"/>
      <c r="AF161" s="196"/>
      <c r="AG161" s="196"/>
      <c r="AH161" s="196"/>
      <c r="AI161" s="196"/>
      <c r="AJ161" s="196"/>
      <c r="AK161" s="202"/>
      <c r="AL161" s="202"/>
      <c r="AM161" s="202"/>
      <c r="AN161" s="202"/>
      <c r="AO161" s="202"/>
      <c r="AP161" s="202"/>
      <c r="AQ161" s="202"/>
      <c r="AR161" s="202"/>
      <c r="AS161" s="202"/>
      <c r="BI161" s="200"/>
      <c r="BU161" s="196"/>
      <c r="CA161" s="231"/>
      <c r="CB161" s="173"/>
      <c r="CC161" s="173"/>
      <c r="CD161" s="173"/>
      <c r="CE161" s="173"/>
      <c r="CF161" s="173"/>
      <c r="CG161" s="173"/>
      <c r="CU161" s="175" t="str">
        <f t="shared" si="72"/>
        <v>N/A</v>
      </c>
      <c r="CV161" s="175" t="str">
        <f t="shared" si="73"/>
        <v>N/A</v>
      </c>
      <c r="CW161" s="175" t="str">
        <f t="shared" si="74"/>
        <v>N/A</v>
      </c>
      <c r="CX161" s="175" t="str">
        <f t="shared" si="75"/>
        <v>N/A</v>
      </c>
      <c r="CY161" s="175" t="str">
        <f t="shared" si="76"/>
        <v>N/A</v>
      </c>
      <c r="CZ161" s="175" t="str">
        <f t="shared" si="77"/>
        <v>N/A</v>
      </c>
      <c r="DA161" s="175" t="str">
        <f t="shared" si="78"/>
        <v>N/A</v>
      </c>
      <c r="DB161" s="175" t="str">
        <f t="shared" si="79"/>
        <v>N/A</v>
      </c>
      <c r="DC161" s="175" t="str">
        <f t="shared" si="80"/>
        <v>N/A</v>
      </c>
      <c r="DD161" s="175" t="str">
        <f t="shared" si="81"/>
        <v>N/A</v>
      </c>
      <c r="DE161" s="175" t="str">
        <f t="shared" si="82"/>
        <v>N/A</v>
      </c>
      <c r="DF161" s="175" t="str">
        <f t="shared" si="83"/>
        <v>N/A</v>
      </c>
    </row>
    <row r="162" spans="1:110" s="175" customFormat="1" ht="64.5" customHeight="1">
      <c r="A162" s="263"/>
      <c r="F162" s="263"/>
      <c r="I162" s="338"/>
      <c r="J162" s="248"/>
      <c r="K162" s="242"/>
      <c r="O162" s="173"/>
      <c r="T162" s="196"/>
      <c r="U162" s="196"/>
      <c r="V162" s="196"/>
      <c r="W162" s="196"/>
      <c r="X162" s="196"/>
      <c r="Y162" s="196"/>
      <c r="Z162" s="196"/>
      <c r="AA162" s="196"/>
      <c r="AB162" s="196"/>
      <c r="AC162" s="196"/>
      <c r="AD162" s="196"/>
      <c r="AE162" s="196"/>
      <c r="AF162" s="196"/>
      <c r="AG162" s="196"/>
      <c r="AH162" s="196"/>
      <c r="AI162" s="196"/>
      <c r="AJ162" s="196"/>
      <c r="AK162" s="202"/>
      <c r="AL162" s="202"/>
      <c r="AM162" s="202"/>
      <c r="AN162" s="202"/>
      <c r="AO162" s="202"/>
      <c r="AP162" s="202"/>
      <c r="AQ162" s="202"/>
      <c r="AR162" s="202"/>
      <c r="AS162" s="202"/>
      <c r="BI162" s="200"/>
      <c r="BU162" s="196"/>
      <c r="CA162" s="231"/>
      <c r="CB162" s="173"/>
      <c r="CC162" s="173"/>
      <c r="CD162" s="173"/>
      <c r="CE162" s="173"/>
      <c r="CF162" s="173"/>
      <c r="CG162" s="173"/>
      <c r="CU162" s="175" t="str">
        <f t="shared" si="72"/>
        <v>N/A</v>
      </c>
      <c r="CV162" s="175" t="str">
        <f t="shared" si="73"/>
        <v>N/A</v>
      </c>
      <c r="CW162" s="175" t="str">
        <f t="shared" si="74"/>
        <v>N/A</v>
      </c>
      <c r="CX162" s="175" t="str">
        <f t="shared" si="75"/>
        <v>N/A</v>
      </c>
      <c r="CY162" s="175" t="str">
        <f t="shared" si="76"/>
        <v>N/A</v>
      </c>
      <c r="CZ162" s="175" t="str">
        <f t="shared" si="77"/>
        <v>N/A</v>
      </c>
      <c r="DA162" s="175" t="str">
        <f t="shared" si="78"/>
        <v>N/A</v>
      </c>
      <c r="DB162" s="175" t="str">
        <f t="shared" si="79"/>
        <v>N/A</v>
      </c>
      <c r="DC162" s="175" t="str">
        <f t="shared" si="80"/>
        <v>N/A</v>
      </c>
      <c r="DD162" s="175" t="str">
        <f t="shared" si="81"/>
        <v>N/A</v>
      </c>
      <c r="DE162" s="175" t="str">
        <f t="shared" si="82"/>
        <v>N/A</v>
      </c>
      <c r="DF162" s="175" t="str">
        <f t="shared" si="83"/>
        <v>N/A</v>
      </c>
    </row>
    <row r="163" spans="1:110" s="175" customFormat="1" ht="64.5" customHeight="1">
      <c r="A163" s="263"/>
      <c r="F163" s="263"/>
      <c r="I163" s="338"/>
      <c r="J163" s="338"/>
      <c r="K163" s="242"/>
      <c r="O163" s="173"/>
      <c r="T163" s="196"/>
      <c r="U163" s="196"/>
      <c r="V163" s="196"/>
      <c r="W163" s="196"/>
      <c r="X163" s="196"/>
      <c r="Y163" s="196"/>
      <c r="Z163" s="196"/>
      <c r="AA163" s="196"/>
      <c r="AB163" s="196"/>
      <c r="AC163" s="196"/>
      <c r="AD163" s="196"/>
      <c r="AE163" s="196"/>
      <c r="AF163" s="196"/>
      <c r="AG163" s="196"/>
      <c r="AH163" s="196"/>
      <c r="AI163" s="196"/>
      <c r="AJ163" s="196"/>
      <c r="AK163" s="202"/>
      <c r="AL163" s="202"/>
      <c r="AM163" s="202"/>
      <c r="AN163" s="202"/>
      <c r="AO163" s="202"/>
      <c r="AP163" s="202"/>
      <c r="AQ163" s="202"/>
      <c r="AR163" s="202"/>
      <c r="AS163" s="202"/>
      <c r="BI163" s="200"/>
      <c r="BU163" s="196"/>
      <c r="CA163" s="231"/>
      <c r="CB163" s="173"/>
      <c r="CC163" s="173"/>
      <c r="CD163" s="173"/>
      <c r="CE163" s="173"/>
      <c r="CF163" s="173"/>
      <c r="CG163" s="173"/>
      <c r="CU163" s="175" t="str">
        <f t="shared" si="72"/>
        <v>N/A</v>
      </c>
      <c r="CV163" s="175" t="str">
        <f t="shared" si="73"/>
        <v>N/A</v>
      </c>
      <c r="CW163" s="175" t="str">
        <f t="shared" si="74"/>
        <v>N/A</v>
      </c>
      <c r="CX163" s="175" t="str">
        <f t="shared" si="75"/>
        <v>N/A</v>
      </c>
      <c r="CY163" s="175" t="str">
        <f t="shared" si="76"/>
        <v>N/A</v>
      </c>
      <c r="CZ163" s="175" t="str">
        <f t="shared" si="77"/>
        <v>N/A</v>
      </c>
      <c r="DA163" s="175" t="str">
        <f t="shared" si="78"/>
        <v>N/A</v>
      </c>
      <c r="DB163" s="175" t="str">
        <f t="shared" si="79"/>
        <v>N/A</v>
      </c>
      <c r="DC163" s="175" t="str">
        <f t="shared" si="80"/>
        <v>N/A</v>
      </c>
      <c r="DD163" s="175" t="str">
        <f t="shared" si="81"/>
        <v>N/A</v>
      </c>
      <c r="DE163" s="175" t="str">
        <f t="shared" si="82"/>
        <v>N/A</v>
      </c>
      <c r="DF163" s="175" t="str">
        <f t="shared" si="83"/>
        <v>N/A</v>
      </c>
    </row>
    <row r="164" spans="1:110" s="175" customFormat="1" ht="64.5" customHeight="1">
      <c r="A164" s="263"/>
      <c r="F164" s="263"/>
      <c r="I164" s="248"/>
      <c r="J164" s="248"/>
      <c r="K164" s="242"/>
      <c r="O164" s="173"/>
      <c r="T164" s="196"/>
      <c r="U164" s="196"/>
      <c r="V164" s="196"/>
      <c r="W164" s="196"/>
      <c r="X164" s="196"/>
      <c r="Y164" s="196"/>
      <c r="Z164" s="196"/>
      <c r="AA164" s="196"/>
      <c r="AB164" s="196"/>
      <c r="AC164" s="196"/>
      <c r="AD164" s="196"/>
      <c r="AE164" s="196"/>
      <c r="AF164" s="196"/>
      <c r="AG164" s="196"/>
      <c r="AH164" s="196"/>
      <c r="AI164" s="196"/>
      <c r="AJ164" s="196"/>
      <c r="AK164" s="202"/>
      <c r="AL164" s="202"/>
      <c r="AM164" s="202"/>
      <c r="AN164" s="202"/>
      <c r="AO164" s="202"/>
      <c r="AP164" s="202"/>
      <c r="AQ164" s="202"/>
      <c r="AR164" s="202"/>
      <c r="AS164" s="202"/>
      <c r="BI164" s="200"/>
      <c r="BU164" s="196"/>
      <c r="CA164" s="231"/>
      <c r="CB164" s="173"/>
      <c r="CC164" s="173"/>
      <c r="CD164" s="173"/>
      <c r="CE164" s="173"/>
      <c r="CF164" s="173"/>
      <c r="CG164" s="173"/>
      <c r="CU164" s="175" t="str">
        <f t="shared" si="72"/>
        <v>N/A</v>
      </c>
      <c r="CV164" s="175" t="str">
        <f t="shared" si="73"/>
        <v>N/A</v>
      </c>
      <c r="CW164" s="175" t="str">
        <f t="shared" si="74"/>
        <v>N/A</v>
      </c>
      <c r="CX164" s="175" t="str">
        <f t="shared" si="75"/>
        <v>N/A</v>
      </c>
      <c r="CY164" s="175" t="str">
        <f t="shared" si="76"/>
        <v>N/A</v>
      </c>
      <c r="CZ164" s="175" t="str">
        <f t="shared" si="77"/>
        <v>N/A</v>
      </c>
      <c r="DA164" s="175" t="str">
        <f t="shared" si="78"/>
        <v>N/A</v>
      </c>
      <c r="DB164" s="175" t="str">
        <f t="shared" si="79"/>
        <v>N/A</v>
      </c>
      <c r="DC164" s="175" t="str">
        <f t="shared" si="80"/>
        <v>N/A</v>
      </c>
      <c r="DD164" s="175" t="str">
        <f t="shared" si="81"/>
        <v>N/A</v>
      </c>
      <c r="DE164" s="175" t="str">
        <f t="shared" si="82"/>
        <v>N/A</v>
      </c>
      <c r="DF164" s="175" t="str">
        <f t="shared" si="83"/>
        <v>N/A</v>
      </c>
    </row>
    <row r="165" spans="1:110" s="175" customFormat="1" ht="64.5" customHeight="1">
      <c r="A165" s="263"/>
      <c r="F165" s="263"/>
      <c r="I165" s="248"/>
      <c r="J165" s="248"/>
      <c r="K165" s="242"/>
      <c r="O165" s="173"/>
      <c r="T165" s="196"/>
      <c r="U165" s="196"/>
      <c r="V165" s="196"/>
      <c r="W165" s="196"/>
      <c r="X165" s="196"/>
      <c r="Y165" s="196"/>
      <c r="Z165" s="196"/>
      <c r="AA165" s="196"/>
      <c r="AB165" s="196"/>
      <c r="AC165" s="196"/>
      <c r="AD165" s="196"/>
      <c r="AE165" s="196"/>
      <c r="AF165" s="196"/>
      <c r="AG165" s="196"/>
      <c r="AH165" s="196"/>
      <c r="AI165" s="196"/>
      <c r="AJ165" s="196"/>
      <c r="AK165" s="202"/>
      <c r="AL165" s="202"/>
      <c r="AM165" s="202"/>
      <c r="AN165" s="202"/>
      <c r="AO165" s="202"/>
      <c r="AP165" s="202"/>
      <c r="AQ165" s="202"/>
      <c r="AR165" s="202"/>
      <c r="AS165" s="202"/>
      <c r="BI165" s="200"/>
      <c r="BU165" s="196"/>
      <c r="CA165" s="231"/>
      <c r="CB165" s="173"/>
      <c r="CC165" s="173"/>
      <c r="CD165" s="173"/>
      <c r="CE165" s="173"/>
      <c r="CF165" s="173"/>
      <c r="CG165" s="173"/>
      <c r="CU165" s="175" t="str">
        <f t="shared" si="72"/>
        <v>N/A</v>
      </c>
      <c r="CV165" s="175" t="str">
        <f t="shared" si="73"/>
        <v>N/A</v>
      </c>
      <c r="CW165" s="175" t="str">
        <f t="shared" si="74"/>
        <v>N/A</v>
      </c>
      <c r="CX165" s="175" t="str">
        <f t="shared" si="75"/>
        <v>N/A</v>
      </c>
      <c r="CY165" s="175" t="str">
        <f t="shared" si="76"/>
        <v>N/A</v>
      </c>
      <c r="CZ165" s="175" t="str">
        <f t="shared" si="77"/>
        <v>N/A</v>
      </c>
      <c r="DA165" s="175" t="str">
        <f t="shared" si="78"/>
        <v>N/A</v>
      </c>
      <c r="DB165" s="175" t="str">
        <f t="shared" si="79"/>
        <v>N/A</v>
      </c>
      <c r="DC165" s="175" t="str">
        <f t="shared" si="80"/>
        <v>N/A</v>
      </c>
      <c r="DD165" s="175" t="str">
        <f t="shared" si="81"/>
        <v>N/A</v>
      </c>
      <c r="DE165" s="175" t="str">
        <f t="shared" si="82"/>
        <v>N/A</v>
      </c>
      <c r="DF165" s="175" t="str">
        <f t="shared" si="83"/>
        <v>N/A</v>
      </c>
    </row>
    <row r="166" spans="1:110" s="175" customFormat="1" ht="64.5" customHeight="1">
      <c r="A166" s="263"/>
      <c r="F166" s="263"/>
      <c r="I166" s="248"/>
      <c r="J166" s="248"/>
      <c r="K166" s="242"/>
      <c r="O166" s="173"/>
      <c r="T166" s="196"/>
      <c r="U166" s="196"/>
      <c r="V166" s="196"/>
      <c r="W166" s="196"/>
      <c r="X166" s="196"/>
      <c r="Y166" s="196"/>
      <c r="Z166" s="196"/>
      <c r="AA166" s="196"/>
      <c r="AB166" s="196"/>
      <c r="AC166" s="196"/>
      <c r="AD166" s="196"/>
      <c r="AE166" s="196"/>
      <c r="AF166" s="196"/>
      <c r="AG166" s="196"/>
      <c r="AH166" s="196"/>
      <c r="AI166" s="196"/>
      <c r="AJ166" s="196"/>
      <c r="AK166" s="202"/>
      <c r="AL166" s="202"/>
      <c r="AM166" s="202"/>
      <c r="AN166" s="202"/>
      <c r="AO166" s="202"/>
      <c r="AP166" s="202"/>
      <c r="AQ166" s="202"/>
      <c r="AR166" s="202"/>
      <c r="AS166" s="202"/>
      <c r="BI166" s="200"/>
      <c r="BU166" s="196"/>
      <c r="CA166" s="231"/>
      <c r="CB166" s="173"/>
      <c r="CC166" s="173"/>
      <c r="CD166" s="173"/>
      <c r="CE166" s="173"/>
      <c r="CF166" s="173"/>
      <c r="CG166" s="173"/>
      <c r="CU166" s="175" t="str">
        <f t="shared" si="72"/>
        <v>N/A</v>
      </c>
      <c r="CV166" s="175" t="str">
        <f t="shared" si="73"/>
        <v>N/A</v>
      </c>
      <c r="CW166" s="175" t="str">
        <f t="shared" si="74"/>
        <v>N/A</v>
      </c>
      <c r="CX166" s="175" t="str">
        <f t="shared" si="75"/>
        <v>N/A</v>
      </c>
      <c r="CY166" s="175" t="str">
        <f t="shared" si="76"/>
        <v>N/A</v>
      </c>
      <c r="CZ166" s="175" t="str">
        <f t="shared" si="77"/>
        <v>N/A</v>
      </c>
      <c r="DA166" s="175" t="str">
        <f t="shared" si="78"/>
        <v>N/A</v>
      </c>
      <c r="DB166" s="175" t="str">
        <f t="shared" si="79"/>
        <v>N/A</v>
      </c>
      <c r="DC166" s="175" t="str">
        <f t="shared" si="80"/>
        <v>N/A</v>
      </c>
      <c r="DD166" s="175" t="str">
        <f t="shared" si="81"/>
        <v>N/A</v>
      </c>
      <c r="DE166" s="175" t="str">
        <f t="shared" si="82"/>
        <v>N/A</v>
      </c>
      <c r="DF166" s="175" t="str">
        <f t="shared" si="83"/>
        <v>N/A</v>
      </c>
    </row>
    <row r="167" spans="1:110" s="175" customFormat="1" ht="64.5" customHeight="1">
      <c r="A167" s="263"/>
      <c r="F167" s="263"/>
      <c r="I167" s="248"/>
      <c r="J167" s="248"/>
      <c r="K167" s="242"/>
      <c r="O167" s="173"/>
      <c r="T167" s="196"/>
      <c r="U167" s="196"/>
      <c r="V167" s="196"/>
      <c r="W167" s="196"/>
      <c r="X167" s="196"/>
      <c r="Y167" s="196"/>
      <c r="Z167" s="196"/>
      <c r="AA167" s="196"/>
      <c r="AB167" s="196"/>
      <c r="AC167" s="196"/>
      <c r="AD167" s="196"/>
      <c r="AE167" s="196"/>
      <c r="AF167" s="196"/>
      <c r="AG167" s="196"/>
      <c r="AH167" s="196"/>
      <c r="AI167" s="196"/>
      <c r="AJ167" s="196"/>
      <c r="AK167" s="202"/>
      <c r="AL167" s="202"/>
      <c r="AM167" s="202"/>
      <c r="AN167" s="202"/>
      <c r="AO167" s="202"/>
      <c r="AP167" s="202"/>
      <c r="AQ167" s="202"/>
      <c r="AR167" s="202"/>
      <c r="AS167" s="202"/>
      <c r="BI167" s="200"/>
      <c r="BU167" s="196"/>
      <c r="CA167" s="231"/>
      <c r="CB167" s="173"/>
      <c r="CC167" s="173"/>
      <c r="CD167" s="173"/>
      <c r="CE167" s="173"/>
      <c r="CF167" s="173"/>
      <c r="CG167" s="173"/>
      <c r="CU167" s="175" t="str">
        <f t="shared" si="72"/>
        <v>N/A</v>
      </c>
      <c r="CV167" s="175" t="str">
        <f t="shared" si="73"/>
        <v>N/A</v>
      </c>
      <c r="CW167" s="175" t="str">
        <f t="shared" si="74"/>
        <v>N/A</v>
      </c>
      <c r="CX167" s="175" t="str">
        <f t="shared" si="75"/>
        <v>N/A</v>
      </c>
      <c r="CY167" s="175" t="str">
        <f t="shared" si="76"/>
        <v>N/A</v>
      </c>
      <c r="CZ167" s="175" t="str">
        <f t="shared" si="77"/>
        <v>N/A</v>
      </c>
      <c r="DA167" s="175" t="str">
        <f t="shared" si="78"/>
        <v>N/A</v>
      </c>
      <c r="DB167" s="175" t="str">
        <f t="shared" si="79"/>
        <v>N/A</v>
      </c>
      <c r="DC167" s="175" t="str">
        <f t="shared" si="80"/>
        <v>N/A</v>
      </c>
      <c r="DD167" s="175" t="str">
        <f t="shared" si="81"/>
        <v>N/A</v>
      </c>
      <c r="DE167" s="175" t="str">
        <f t="shared" si="82"/>
        <v>N/A</v>
      </c>
      <c r="DF167" s="175" t="str">
        <f t="shared" si="83"/>
        <v>N/A</v>
      </c>
    </row>
    <row r="168" spans="1:110" s="175" customFormat="1" ht="64.5" customHeight="1">
      <c r="A168" s="263"/>
      <c r="F168" s="263"/>
      <c r="I168" s="248"/>
      <c r="J168" s="248"/>
      <c r="K168" s="242"/>
      <c r="O168" s="173"/>
      <c r="T168" s="196"/>
      <c r="U168" s="196"/>
      <c r="V168" s="196"/>
      <c r="W168" s="196"/>
      <c r="X168" s="196"/>
      <c r="Y168" s="196"/>
      <c r="Z168" s="196"/>
      <c r="AA168" s="196"/>
      <c r="AB168" s="196"/>
      <c r="AC168" s="196"/>
      <c r="AD168" s="196"/>
      <c r="AE168" s="196"/>
      <c r="AF168" s="196"/>
      <c r="AG168" s="196"/>
      <c r="AH168" s="196"/>
      <c r="AI168" s="196"/>
      <c r="AJ168" s="196"/>
      <c r="AK168" s="202"/>
      <c r="AL168" s="202"/>
      <c r="AM168" s="202"/>
      <c r="AN168" s="202"/>
      <c r="AO168" s="202"/>
      <c r="AP168" s="202"/>
      <c r="AQ168" s="202"/>
      <c r="AR168" s="202"/>
      <c r="AS168" s="202"/>
      <c r="BI168" s="200"/>
      <c r="BU168" s="196"/>
      <c r="CA168" s="231"/>
      <c r="CB168" s="173"/>
      <c r="CC168" s="173"/>
      <c r="CD168" s="173"/>
      <c r="CE168" s="173"/>
      <c r="CF168" s="173"/>
      <c r="CG168" s="173"/>
      <c r="CU168" s="175" t="str">
        <f t="shared" si="72"/>
        <v>N/A</v>
      </c>
      <c r="CV168" s="175" t="str">
        <f t="shared" si="73"/>
        <v>N/A</v>
      </c>
      <c r="CW168" s="175" t="str">
        <f t="shared" si="74"/>
        <v>N/A</v>
      </c>
      <c r="CX168" s="175" t="str">
        <f t="shared" si="75"/>
        <v>N/A</v>
      </c>
      <c r="CY168" s="175" t="str">
        <f t="shared" si="76"/>
        <v>N/A</v>
      </c>
      <c r="CZ168" s="175" t="str">
        <f t="shared" si="77"/>
        <v>N/A</v>
      </c>
      <c r="DA168" s="175" t="str">
        <f t="shared" si="78"/>
        <v>N/A</v>
      </c>
      <c r="DB168" s="175" t="str">
        <f t="shared" si="79"/>
        <v>N/A</v>
      </c>
      <c r="DC168" s="175" t="str">
        <f t="shared" si="80"/>
        <v>N/A</v>
      </c>
      <c r="DD168" s="175" t="str">
        <f t="shared" si="81"/>
        <v>N/A</v>
      </c>
      <c r="DE168" s="175" t="str">
        <f t="shared" si="82"/>
        <v>N/A</v>
      </c>
      <c r="DF168" s="175" t="str">
        <f t="shared" si="83"/>
        <v>N/A</v>
      </c>
    </row>
    <row r="169" spans="1:110" s="175" customFormat="1" ht="64.5" customHeight="1">
      <c r="A169" s="263"/>
      <c r="F169" s="263"/>
      <c r="I169" s="248"/>
      <c r="J169" s="248"/>
      <c r="K169" s="242"/>
      <c r="O169" s="173"/>
      <c r="T169" s="196"/>
      <c r="U169" s="196"/>
      <c r="V169" s="196"/>
      <c r="W169" s="196"/>
      <c r="X169" s="196"/>
      <c r="Y169" s="196"/>
      <c r="Z169" s="196"/>
      <c r="AA169" s="196"/>
      <c r="AB169" s="196"/>
      <c r="AC169" s="196"/>
      <c r="AD169" s="196"/>
      <c r="AE169" s="196"/>
      <c r="AF169" s="196"/>
      <c r="AG169" s="196"/>
      <c r="AH169" s="196"/>
      <c r="AI169" s="196"/>
      <c r="AJ169" s="196"/>
      <c r="AK169" s="202"/>
      <c r="AL169" s="202"/>
      <c r="AM169" s="202"/>
      <c r="AN169" s="202"/>
      <c r="AO169" s="202"/>
      <c r="AP169" s="202"/>
      <c r="AQ169" s="202"/>
      <c r="AR169" s="202"/>
      <c r="AS169" s="202"/>
      <c r="BI169" s="200"/>
      <c r="BU169" s="196"/>
      <c r="CA169" s="231"/>
      <c r="CB169" s="173"/>
      <c r="CC169" s="173"/>
      <c r="CD169" s="173"/>
      <c r="CE169" s="173"/>
      <c r="CF169" s="173"/>
      <c r="CG169" s="173"/>
      <c r="CU169" s="175" t="str">
        <f t="shared" si="72"/>
        <v>N/A</v>
      </c>
      <c r="CV169" s="175" t="str">
        <f t="shared" si="73"/>
        <v>N/A</v>
      </c>
      <c r="CW169" s="175" t="str">
        <f t="shared" si="74"/>
        <v>N/A</v>
      </c>
      <c r="CX169" s="175" t="str">
        <f t="shared" si="75"/>
        <v>N/A</v>
      </c>
      <c r="CY169" s="175" t="str">
        <f t="shared" si="76"/>
        <v>N/A</v>
      </c>
      <c r="CZ169" s="175" t="str">
        <f t="shared" si="77"/>
        <v>N/A</v>
      </c>
      <c r="DA169" s="175" t="str">
        <f t="shared" si="78"/>
        <v>N/A</v>
      </c>
      <c r="DB169" s="175" t="str">
        <f t="shared" si="79"/>
        <v>N/A</v>
      </c>
      <c r="DC169" s="175" t="str">
        <f t="shared" si="80"/>
        <v>N/A</v>
      </c>
      <c r="DD169" s="175" t="str">
        <f t="shared" si="81"/>
        <v>N/A</v>
      </c>
      <c r="DE169" s="175" t="str">
        <f t="shared" si="82"/>
        <v>N/A</v>
      </c>
      <c r="DF169" s="175" t="str">
        <f t="shared" si="83"/>
        <v>N/A</v>
      </c>
    </row>
    <row r="170" spans="1:110" s="175" customFormat="1" ht="64.5" customHeight="1">
      <c r="A170" s="263"/>
      <c r="F170" s="263"/>
      <c r="I170" s="248"/>
      <c r="J170" s="248"/>
      <c r="K170" s="242"/>
      <c r="O170" s="173"/>
      <c r="T170" s="196"/>
      <c r="U170" s="196"/>
      <c r="V170" s="196"/>
      <c r="W170" s="196"/>
      <c r="X170" s="196"/>
      <c r="Y170" s="196"/>
      <c r="Z170" s="196"/>
      <c r="AA170" s="196"/>
      <c r="AB170" s="196"/>
      <c r="AC170" s="196"/>
      <c r="AD170" s="196"/>
      <c r="AE170" s="196"/>
      <c r="AF170" s="196"/>
      <c r="AG170" s="196"/>
      <c r="AH170" s="196"/>
      <c r="AI170" s="196"/>
      <c r="AJ170" s="196"/>
      <c r="AK170" s="202"/>
      <c r="AL170" s="202"/>
      <c r="AM170" s="202"/>
      <c r="AN170" s="202"/>
      <c r="AO170" s="202"/>
      <c r="AP170" s="202"/>
      <c r="AQ170" s="202"/>
      <c r="AR170" s="202"/>
      <c r="AS170" s="202"/>
      <c r="BI170" s="200"/>
      <c r="BU170" s="196"/>
      <c r="CA170" s="231"/>
      <c r="CB170" s="173"/>
      <c r="CC170" s="173"/>
      <c r="CD170" s="173"/>
      <c r="CE170" s="173"/>
      <c r="CF170" s="173"/>
      <c r="CG170" s="173"/>
      <c r="CU170" s="175" t="str">
        <f t="shared" si="72"/>
        <v>N/A</v>
      </c>
      <c r="CV170" s="175" t="str">
        <f t="shared" si="73"/>
        <v>N/A</v>
      </c>
      <c r="CW170" s="175" t="str">
        <f t="shared" si="74"/>
        <v>N/A</v>
      </c>
      <c r="CX170" s="175" t="str">
        <f t="shared" si="75"/>
        <v>N/A</v>
      </c>
      <c r="CY170" s="175" t="str">
        <f t="shared" si="76"/>
        <v>N/A</v>
      </c>
      <c r="CZ170" s="175" t="str">
        <f t="shared" si="77"/>
        <v>N/A</v>
      </c>
      <c r="DA170" s="175" t="str">
        <f t="shared" si="78"/>
        <v>N/A</v>
      </c>
      <c r="DB170" s="175" t="str">
        <f t="shared" si="79"/>
        <v>N/A</v>
      </c>
      <c r="DC170" s="175" t="str">
        <f t="shared" si="80"/>
        <v>N/A</v>
      </c>
      <c r="DD170" s="175" t="str">
        <f t="shared" si="81"/>
        <v>N/A</v>
      </c>
      <c r="DE170" s="175" t="str">
        <f t="shared" si="82"/>
        <v>N/A</v>
      </c>
      <c r="DF170" s="175" t="str">
        <f t="shared" si="83"/>
        <v>N/A</v>
      </c>
    </row>
    <row r="171" spans="1:110" s="175" customFormat="1" ht="64.5" customHeight="1">
      <c r="A171" s="263"/>
      <c r="F171" s="263"/>
      <c r="I171" s="248"/>
      <c r="J171" s="248"/>
      <c r="K171" s="242"/>
      <c r="O171" s="173"/>
      <c r="T171" s="196"/>
      <c r="U171" s="196"/>
      <c r="V171" s="196"/>
      <c r="W171" s="196"/>
      <c r="X171" s="196"/>
      <c r="Y171" s="196"/>
      <c r="Z171" s="196"/>
      <c r="AA171" s="196"/>
      <c r="AB171" s="196"/>
      <c r="AC171" s="196"/>
      <c r="AD171" s="196"/>
      <c r="AE171" s="196"/>
      <c r="AF171" s="196"/>
      <c r="AG171" s="196"/>
      <c r="AH171" s="196"/>
      <c r="AI171" s="196"/>
      <c r="AJ171" s="196"/>
      <c r="AK171" s="202"/>
      <c r="AL171" s="202"/>
      <c r="AM171" s="202"/>
      <c r="AN171" s="202"/>
      <c r="AO171" s="202"/>
      <c r="AP171" s="202"/>
      <c r="AQ171" s="202"/>
      <c r="AR171" s="202"/>
      <c r="AS171" s="202"/>
      <c r="BI171" s="200"/>
      <c r="BU171" s="196"/>
      <c r="CA171" s="231"/>
      <c r="CB171" s="173"/>
      <c r="CC171" s="173"/>
      <c r="CD171" s="173"/>
      <c r="CE171" s="173"/>
      <c r="CF171" s="173"/>
      <c r="CG171" s="173"/>
      <c r="CU171" s="175" t="str">
        <f t="shared" si="72"/>
        <v>N/A</v>
      </c>
      <c r="CV171" s="175" t="str">
        <f t="shared" si="73"/>
        <v>N/A</v>
      </c>
      <c r="CW171" s="175" t="str">
        <f t="shared" si="74"/>
        <v>N/A</v>
      </c>
      <c r="CX171" s="175" t="str">
        <f t="shared" si="75"/>
        <v>N/A</v>
      </c>
      <c r="CY171" s="175" t="str">
        <f t="shared" si="76"/>
        <v>N/A</v>
      </c>
      <c r="CZ171" s="175" t="str">
        <f t="shared" si="77"/>
        <v>N/A</v>
      </c>
      <c r="DA171" s="175" t="str">
        <f t="shared" si="78"/>
        <v>N/A</v>
      </c>
      <c r="DB171" s="175" t="str">
        <f t="shared" si="79"/>
        <v>N/A</v>
      </c>
      <c r="DC171" s="175" t="str">
        <f t="shared" si="80"/>
        <v>N/A</v>
      </c>
      <c r="DD171" s="175" t="str">
        <f t="shared" si="81"/>
        <v>N/A</v>
      </c>
      <c r="DE171" s="175" t="str">
        <f t="shared" si="82"/>
        <v>N/A</v>
      </c>
      <c r="DF171" s="175" t="str">
        <f t="shared" si="83"/>
        <v>N/A</v>
      </c>
    </row>
    <row r="172" spans="1:110" s="175" customFormat="1" ht="64.5" customHeight="1">
      <c r="A172" s="263"/>
      <c r="F172" s="263"/>
      <c r="I172" s="248"/>
      <c r="J172" s="248"/>
      <c r="K172" s="242"/>
      <c r="O172" s="173"/>
      <c r="T172" s="196"/>
      <c r="U172" s="196"/>
      <c r="V172" s="196"/>
      <c r="W172" s="196"/>
      <c r="X172" s="196"/>
      <c r="Y172" s="196"/>
      <c r="Z172" s="196"/>
      <c r="AA172" s="196"/>
      <c r="AB172" s="196"/>
      <c r="AC172" s="196"/>
      <c r="AD172" s="196"/>
      <c r="AE172" s="196"/>
      <c r="AF172" s="196"/>
      <c r="AG172" s="196"/>
      <c r="AH172" s="196"/>
      <c r="AI172" s="196"/>
      <c r="AJ172" s="196"/>
      <c r="AK172" s="202"/>
      <c r="AL172" s="202"/>
      <c r="AM172" s="202"/>
      <c r="AN172" s="202"/>
      <c r="AO172" s="202"/>
      <c r="AP172" s="202"/>
      <c r="AQ172" s="202"/>
      <c r="AR172" s="202"/>
      <c r="AS172" s="202"/>
      <c r="BI172" s="200"/>
      <c r="BU172" s="196"/>
      <c r="CA172" s="231"/>
      <c r="CB172" s="173"/>
      <c r="CC172" s="173"/>
      <c r="CD172" s="173"/>
      <c r="CE172" s="173"/>
      <c r="CF172" s="173"/>
      <c r="CG172" s="173"/>
      <c r="CU172" s="175" t="str">
        <f t="shared" si="72"/>
        <v>N/A</v>
      </c>
      <c r="CV172" s="175" t="str">
        <f t="shared" si="73"/>
        <v>N/A</v>
      </c>
      <c r="CW172" s="175" t="str">
        <f t="shared" si="74"/>
        <v>N/A</v>
      </c>
      <c r="CX172" s="175" t="str">
        <f t="shared" si="75"/>
        <v>N/A</v>
      </c>
      <c r="CY172" s="175" t="str">
        <f t="shared" si="76"/>
        <v>N/A</v>
      </c>
      <c r="CZ172" s="175" t="str">
        <f t="shared" si="77"/>
        <v>N/A</v>
      </c>
      <c r="DA172" s="175" t="str">
        <f t="shared" si="78"/>
        <v>N/A</v>
      </c>
      <c r="DB172" s="175" t="str">
        <f t="shared" si="79"/>
        <v>N/A</v>
      </c>
      <c r="DC172" s="175" t="str">
        <f t="shared" si="80"/>
        <v>N/A</v>
      </c>
      <c r="DD172" s="175" t="str">
        <f t="shared" si="81"/>
        <v>N/A</v>
      </c>
      <c r="DE172" s="175" t="str">
        <f t="shared" si="82"/>
        <v>N/A</v>
      </c>
      <c r="DF172" s="175" t="str">
        <f t="shared" si="83"/>
        <v>N/A</v>
      </c>
    </row>
    <row r="173" spans="1:110" s="175" customFormat="1" ht="64.5" customHeight="1">
      <c r="A173" s="263"/>
      <c r="F173" s="263"/>
      <c r="I173" s="248"/>
      <c r="J173" s="248"/>
      <c r="K173" s="242"/>
      <c r="O173" s="173"/>
      <c r="T173" s="196"/>
      <c r="U173" s="196"/>
      <c r="AE173" s="196"/>
      <c r="AF173" s="196"/>
      <c r="AG173" s="196"/>
      <c r="AH173" s="196"/>
      <c r="AI173" s="196"/>
      <c r="AJ173" s="196"/>
      <c r="AK173" s="202"/>
      <c r="AL173" s="202"/>
      <c r="AM173" s="202"/>
      <c r="AN173" s="202"/>
      <c r="AO173" s="202"/>
      <c r="AP173" s="202"/>
      <c r="AQ173" s="202"/>
      <c r="AR173" s="202"/>
      <c r="AS173" s="202"/>
      <c r="BI173" s="200"/>
      <c r="BU173" s="196"/>
      <c r="CA173" s="231"/>
      <c r="CB173" s="173"/>
      <c r="CC173" s="173"/>
      <c r="CD173" s="173"/>
      <c r="CE173" s="173"/>
      <c r="CF173" s="173"/>
      <c r="CG173" s="173"/>
      <c r="CU173" s="175" t="str">
        <f t="shared" si="72"/>
        <v>N/A</v>
      </c>
      <c r="CV173" s="175" t="str">
        <f t="shared" si="73"/>
        <v>N/A</v>
      </c>
      <c r="CW173" s="175" t="str">
        <f t="shared" si="74"/>
        <v>N/A</v>
      </c>
      <c r="CX173" s="175" t="str">
        <f t="shared" si="75"/>
        <v>N/A</v>
      </c>
      <c r="CY173" s="175" t="str">
        <f t="shared" si="76"/>
        <v>N/A</v>
      </c>
      <c r="CZ173" s="175" t="str">
        <f t="shared" si="77"/>
        <v>N/A</v>
      </c>
      <c r="DA173" s="175" t="str">
        <f t="shared" si="78"/>
        <v>N/A</v>
      </c>
      <c r="DB173" s="175" t="str">
        <f t="shared" si="79"/>
        <v>N/A</v>
      </c>
      <c r="DC173" s="175" t="str">
        <f t="shared" si="80"/>
        <v>N/A</v>
      </c>
      <c r="DD173" s="175" t="str">
        <f t="shared" si="81"/>
        <v>N/A</v>
      </c>
      <c r="DE173" s="175" t="str">
        <f t="shared" si="82"/>
        <v>N/A</v>
      </c>
      <c r="DF173" s="175" t="str">
        <f t="shared" si="83"/>
        <v>N/A</v>
      </c>
    </row>
    <row r="174" spans="1:110" s="175" customFormat="1" ht="64.5" customHeight="1">
      <c r="A174" s="263"/>
      <c r="F174" s="263"/>
      <c r="I174" s="248"/>
      <c r="J174" s="248"/>
      <c r="K174" s="242"/>
      <c r="O174" s="173"/>
      <c r="T174" s="196"/>
      <c r="U174" s="196"/>
      <c r="AE174" s="196"/>
      <c r="AF174" s="196"/>
      <c r="AG174" s="196"/>
      <c r="AH174" s="196"/>
      <c r="AI174" s="196"/>
      <c r="AJ174" s="196"/>
      <c r="AK174" s="202"/>
      <c r="AL174" s="202"/>
      <c r="AM174" s="202"/>
      <c r="AN174" s="202"/>
      <c r="AO174" s="202"/>
      <c r="AP174" s="202"/>
      <c r="AQ174" s="202"/>
      <c r="AR174" s="202"/>
      <c r="AS174" s="202"/>
      <c r="BI174" s="200"/>
      <c r="BU174" s="196"/>
      <c r="CA174" s="231"/>
      <c r="CB174" s="173"/>
      <c r="CC174" s="173"/>
      <c r="CD174" s="173"/>
      <c r="CE174" s="173"/>
      <c r="CF174" s="173"/>
      <c r="CG174" s="173"/>
      <c r="CU174" s="175" t="str">
        <f t="shared" si="72"/>
        <v>N/A</v>
      </c>
      <c r="CV174" s="175" t="str">
        <f t="shared" si="73"/>
        <v>N/A</v>
      </c>
      <c r="CW174" s="175" t="str">
        <f t="shared" si="74"/>
        <v>N/A</v>
      </c>
      <c r="CX174" s="175" t="str">
        <f t="shared" si="75"/>
        <v>N/A</v>
      </c>
      <c r="CY174" s="175" t="str">
        <f t="shared" si="76"/>
        <v>N/A</v>
      </c>
      <c r="CZ174" s="175" t="str">
        <f t="shared" si="77"/>
        <v>N/A</v>
      </c>
      <c r="DA174" s="175" t="str">
        <f t="shared" si="78"/>
        <v>N/A</v>
      </c>
      <c r="DB174" s="175" t="str">
        <f t="shared" si="79"/>
        <v>N/A</v>
      </c>
      <c r="DC174" s="175" t="str">
        <f t="shared" si="80"/>
        <v>N/A</v>
      </c>
      <c r="DD174" s="175" t="str">
        <f t="shared" si="81"/>
        <v>N/A</v>
      </c>
      <c r="DE174" s="175" t="str">
        <f t="shared" si="82"/>
        <v>N/A</v>
      </c>
      <c r="DF174" s="175" t="str">
        <f t="shared" si="83"/>
        <v>N/A</v>
      </c>
    </row>
    <row r="175" spans="1:110" s="175" customFormat="1" ht="64.5" customHeight="1">
      <c r="A175" s="263"/>
      <c r="F175" s="263"/>
      <c r="I175" s="248"/>
      <c r="J175" s="248"/>
      <c r="K175" s="242"/>
      <c r="O175" s="173"/>
      <c r="T175" s="196"/>
      <c r="U175" s="196"/>
      <c r="AE175" s="196"/>
      <c r="AF175" s="196"/>
      <c r="AG175" s="196"/>
      <c r="AH175" s="196"/>
      <c r="AI175" s="196"/>
      <c r="AJ175" s="196"/>
      <c r="AK175" s="202"/>
      <c r="AL175" s="202"/>
      <c r="AM175" s="202"/>
      <c r="AN175" s="202"/>
      <c r="AO175" s="202"/>
      <c r="AP175" s="202"/>
      <c r="AQ175" s="202"/>
      <c r="AR175" s="202"/>
      <c r="AS175" s="202"/>
      <c r="BI175" s="200"/>
      <c r="BU175" s="196"/>
      <c r="CA175" s="231"/>
      <c r="CB175" s="173"/>
      <c r="CC175" s="173"/>
      <c r="CD175" s="173"/>
      <c r="CE175" s="173"/>
      <c r="CF175" s="173"/>
      <c r="CG175" s="173"/>
      <c r="CU175" s="175" t="str">
        <f t="shared" si="72"/>
        <v>N/A</v>
      </c>
      <c r="CV175" s="175" t="str">
        <f t="shared" si="73"/>
        <v>N/A</v>
      </c>
      <c r="CW175" s="175" t="str">
        <f t="shared" si="74"/>
        <v>N/A</v>
      </c>
      <c r="CX175" s="175" t="str">
        <f t="shared" si="75"/>
        <v>N/A</v>
      </c>
      <c r="CY175" s="175" t="str">
        <f t="shared" si="76"/>
        <v>N/A</v>
      </c>
      <c r="CZ175" s="175" t="str">
        <f t="shared" si="77"/>
        <v>N/A</v>
      </c>
      <c r="DA175" s="175" t="str">
        <f t="shared" si="78"/>
        <v>N/A</v>
      </c>
      <c r="DB175" s="175" t="str">
        <f t="shared" si="79"/>
        <v>N/A</v>
      </c>
      <c r="DC175" s="175" t="str">
        <f t="shared" si="80"/>
        <v>N/A</v>
      </c>
      <c r="DD175" s="175" t="str">
        <f t="shared" si="81"/>
        <v>N/A</v>
      </c>
      <c r="DE175" s="175" t="str">
        <f t="shared" si="82"/>
        <v>N/A</v>
      </c>
      <c r="DF175" s="175" t="str">
        <f t="shared" si="83"/>
        <v>N/A</v>
      </c>
    </row>
    <row r="176" spans="1:110" s="175" customFormat="1" ht="64.5" customHeight="1">
      <c r="A176" s="263"/>
      <c r="F176" s="263"/>
      <c r="I176" s="248"/>
      <c r="J176" s="248"/>
      <c r="K176" s="242"/>
      <c r="O176" s="173"/>
      <c r="T176" s="196"/>
      <c r="U176" s="196"/>
      <c r="AE176" s="196"/>
      <c r="AF176" s="196"/>
      <c r="AG176" s="196"/>
      <c r="AH176" s="196"/>
      <c r="AI176" s="196"/>
      <c r="AJ176" s="196"/>
      <c r="AK176" s="202"/>
      <c r="AL176" s="202"/>
      <c r="AM176" s="202"/>
      <c r="AN176" s="202"/>
      <c r="AO176" s="202"/>
      <c r="AP176" s="202"/>
      <c r="AQ176" s="202"/>
      <c r="AR176" s="202"/>
      <c r="AS176" s="202"/>
      <c r="BI176" s="200"/>
      <c r="BU176" s="196"/>
      <c r="CA176" s="231"/>
      <c r="CB176" s="173"/>
      <c r="CC176" s="173"/>
      <c r="CD176" s="173"/>
      <c r="CE176" s="173"/>
      <c r="CF176" s="173"/>
      <c r="CG176" s="173"/>
      <c r="CU176" s="175" t="str">
        <f t="shared" si="72"/>
        <v>N/A</v>
      </c>
      <c r="CV176" s="175" t="str">
        <f t="shared" si="73"/>
        <v>N/A</v>
      </c>
      <c r="CW176" s="175" t="str">
        <f t="shared" si="74"/>
        <v>N/A</v>
      </c>
      <c r="CX176" s="175" t="str">
        <f t="shared" si="75"/>
        <v>N/A</v>
      </c>
      <c r="CY176" s="175" t="str">
        <f t="shared" si="76"/>
        <v>N/A</v>
      </c>
      <c r="CZ176" s="175" t="str">
        <f t="shared" si="77"/>
        <v>N/A</v>
      </c>
      <c r="DA176" s="175" t="str">
        <f t="shared" si="78"/>
        <v>N/A</v>
      </c>
      <c r="DB176" s="175" t="str">
        <f t="shared" si="79"/>
        <v>N/A</v>
      </c>
      <c r="DC176" s="175" t="str">
        <f t="shared" si="80"/>
        <v>N/A</v>
      </c>
      <c r="DD176" s="175" t="str">
        <f t="shared" si="81"/>
        <v>N/A</v>
      </c>
      <c r="DE176" s="175" t="str">
        <f t="shared" si="82"/>
        <v>N/A</v>
      </c>
      <c r="DF176" s="175" t="str">
        <f t="shared" si="83"/>
        <v>N/A</v>
      </c>
    </row>
    <row r="177" spans="1:110" s="175" customFormat="1" ht="64.5" customHeight="1">
      <c r="A177" s="263"/>
      <c r="F177" s="263"/>
      <c r="I177" s="248"/>
      <c r="J177" s="248"/>
      <c r="K177" s="242"/>
      <c r="O177" s="173"/>
      <c r="T177" s="196"/>
      <c r="U177" s="196"/>
      <c r="AE177" s="196"/>
      <c r="AF177" s="196"/>
      <c r="AG177" s="196"/>
      <c r="AH177" s="196"/>
      <c r="AI177" s="196"/>
      <c r="AJ177" s="196"/>
      <c r="AK177" s="202"/>
      <c r="AL177" s="202"/>
      <c r="AM177" s="202"/>
      <c r="AN177" s="202"/>
      <c r="AO177" s="202"/>
      <c r="AP177" s="202"/>
      <c r="AQ177" s="202"/>
      <c r="AR177" s="202"/>
      <c r="AS177" s="202"/>
      <c r="BI177" s="200"/>
      <c r="BU177" s="196"/>
      <c r="CA177" s="231"/>
      <c r="CB177" s="173"/>
      <c r="CC177" s="173"/>
      <c r="CD177" s="173"/>
      <c r="CE177" s="173"/>
      <c r="CF177" s="173"/>
      <c r="CG177" s="173"/>
      <c r="CU177" s="175" t="str">
        <f t="shared" si="72"/>
        <v>N/A</v>
      </c>
      <c r="CV177" s="175" t="str">
        <f t="shared" si="73"/>
        <v>N/A</v>
      </c>
      <c r="CW177" s="175" t="str">
        <f t="shared" si="74"/>
        <v>N/A</v>
      </c>
      <c r="CX177" s="175" t="str">
        <f t="shared" si="75"/>
        <v>N/A</v>
      </c>
      <c r="CY177" s="175" t="str">
        <f t="shared" si="76"/>
        <v>N/A</v>
      </c>
      <c r="CZ177" s="175" t="str">
        <f t="shared" si="77"/>
        <v>N/A</v>
      </c>
      <c r="DA177" s="175" t="str">
        <f t="shared" si="78"/>
        <v>N/A</v>
      </c>
      <c r="DB177" s="175" t="str">
        <f t="shared" si="79"/>
        <v>N/A</v>
      </c>
      <c r="DC177" s="175" t="str">
        <f t="shared" si="80"/>
        <v>N/A</v>
      </c>
      <c r="DD177" s="175" t="str">
        <f t="shared" si="81"/>
        <v>N/A</v>
      </c>
      <c r="DE177" s="175" t="str">
        <f t="shared" si="82"/>
        <v>N/A</v>
      </c>
      <c r="DF177" s="175" t="str">
        <f t="shared" si="83"/>
        <v>N/A</v>
      </c>
    </row>
    <row r="178" spans="1:110" s="175" customFormat="1" ht="64.5" customHeight="1">
      <c r="A178" s="263"/>
      <c r="F178" s="263"/>
      <c r="I178" s="248"/>
      <c r="J178" s="248"/>
      <c r="K178" s="242"/>
      <c r="O178" s="173"/>
      <c r="T178" s="196"/>
      <c r="U178" s="196"/>
      <c r="AE178" s="196"/>
      <c r="AF178" s="196"/>
      <c r="AG178" s="196"/>
      <c r="AH178" s="196"/>
      <c r="AI178" s="196"/>
      <c r="AJ178" s="196"/>
      <c r="AK178" s="202"/>
      <c r="AL178" s="202"/>
      <c r="AM178" s="202"/>
      <c r="AN178" s="202"/>
      <c r="AO178" s="202"/>
      <c r="AP178" s="202"/>
      <c r="AQ178" s="202"/>
      <c r="AR178" s="202"/>
      <c r="AS178" s="202"/>
      <c r="BI178" s="200"/>
      <c r="BU178" s="196"/>
      <c r="CA178" s="231"/>
      <c r="CB178" s="173"/>
      <c r="CC178" s="173"/>
      <c r="CD178" s="173"/>
      <c r="CE178" s="173"/>
      <c r="CF178" s="173"/>
      <c r="CG178" s="173"/>
      <c r="CU178" s="175" t="str">
        <f t="shared" si="72"/>
        <v>N/A</v>
      </c>
      <c r="CV178" s="175" t="str">
        <f t="shared" si="73"/>
        <v>N/A</v>
      </c>
      <c r="CW178" s="175" t="str">
        <f t="shared" si="74"/>
        <v>N/A</v>
      </c>
      <c r="CX178" s="175" t="str">
        <f t="shared" si="75"/>
        <v>N/A</v>
      </c>
      <c r="CY178" s="175" t="str">
        <f t="shared" si="76"/>
        <v>N/A</v>
      </c>
      <c r="CZ178" s="175" t="str">
        <f t="shared" si="77"/>
        <v>N/A</v>
      </c>
      <c r="DA178" s="175" t="str">
        <f t="shared" si="78"/>
        <v>N/A</v>
      </c>
      <c r="DB178" s="175" t="str">
        <f t="shared" si="79"/>
        <v>N/A</v>
      </c>
      <c r="DC178" s="175" t="str">
        <f t="shared" si="80"/>
        <v>N/A</v>
      </c>
      <c r="DD178" s="175" t="str">
        <f t="shared" si="81"/>
        <v>N/A</v>
      </c>
      <c r="DE178" s="175" t="str">
        <f t="shared" si="82"/>
        <v>N/A</v>
      </c>
      <c r="DF178" s="175" t="str">
        <f t="shared" si="83"/>
        <v>N/A</v>
      </c>
    </row>
    <row r="179" spans="1:110" s="175" customFormat="1" ht="64.5" customHeight="1">
      <c r="A179" s="263"/>
      <c r="F179" s="263"/>
      <c r="I179" s="248"/>
      <c r="J179" s="248"/>
      <c r="K179" s="242"/>
      <c r="O179" s="173"/>
      <c r="T179" s="196"/>
      <c r="U179" s="196"/>
      <c r="AE179" s="196"/>
      <c r="AF179" s="196"/>
      <c r="AG179" s="196"/>
      <c r="AH179" s="196"/>
      <c r="AI179" s="196"/>
      <c r="AJ179" s="196"/>
      <c r="AK179" s="202"/>
      <c r="AL179" s="202"/>
      <c r="AM179" s="202"/>
      <c r="AN179" s="202"/>
      <c r="AO179" s="202"/>
      <c r="AP179" s="202"/>
      <c r="AQ179" s="202"/>
      <c r="AR179" s="202"/>
      <c r="AS179" s="202"/>
      <c r="BI179" s="200"/>
      <c r="BU179" s="196"/>
      <c r="CA179" s="231"/>
      <c r="CB179" s="173"/>
      <c r="CC179" s="173"/>
      <c r="CD179" s="173"/>
      <c r="CE179" s="173"/>
      <c r="CF179" s="173"/>
      <c r="CG179" s="173"/>
      <c r="CU179" s="175" t="str">
        <f t="shared" si="72"/>
        <v>N/A</v>
      </c>
      <c r="CV179" s="175" t="str">
        <f t="shared" si="73"/>
        <v>N/A</v>
      </c>
      <c r="CW179" s="175" t="str">
        <f t="shared" si="74"/>
        <v>N/A</v>
      </c>
      <c r="CX179" s="175" t="str">
        <f t="shared" si="75"/>
        <v>N/A</v>
      </c>
      <c r="CY179" s="175" t="str">
        <f t="shared" si="76"/>
        <v>N/A</v>
      </c>
      <c r="CZ179" s="175" t="str">
        <f t="shared" si="77"/>
        <v>N/A</v>
      </c>
      <c r="DA179" s="175" t="str">
        <f t="shared" si="78"/>
        <v>N/A</v>
      </c>
      <c r="DB179" s="175" t="str">
        <f t="shared" si="79"/>
        <v>N/A</v>
      </c>
      <c r="DC179" s="175" t="str">
        <f t="shared" si="80"/>
        <v>N/A</v>
      </c>
      <c r="DD179" s="175" t="str">
        <f t="shared" si="81"/>
        <v>N/A</v>
      </c>
      <c r="DE179" s="175" t="str">
        <f t="shared" si="82"/>
        <v>N/A</v>
      </c>
      <c r="DF179" s="175" t="str">
        <f t="shared" si="83"/>
        <v>N/A</v>
      </c>
    </row>
    <row r="180" spans="1:110" s="175" customFormat="1" ht="64.5" customHeight="1">
      <c r="A180" s="263"/>
      <c r="F180" s="263"/>
      <c r="I180" s="248"/>
      <c r="J180" s="248"/>
      <c r="K180" s="242"/>
      <c r="O180" s="173"/>
      <c r="T180" s="196"/>
      <c r="U180" s="196"/>
      <c r="AE180" s="196"/>
      <c r="AF180" s="196"/>
      <c r="AG180" s="196"/>
      <c r="AH180" s="196"/>
      <c r="AI180" s="196"/>
      <c r="AJ180" s="196"/>
      <c r="AK180" s="202"/>
      <c r="AL180" s="202"/>
      <c r="AM180" s="202"/>
      <c r="AN180" s="202"/>
      <c r="AO180" s="202"/>
      <c r="AP180" s="202"/>
      <c r="AQ180" s="202"/>
      <c r="AR180" s="202"/>
      <c r="AS180" s="202"/>
      <c r="BI180" s="200"/>
      <c r="BU180" s="196"/>
      <c r="CA180" s="231"/>
      <c r="CB180" s="173"/>
      <c r="CC180" s="173"/>
      <c r="CD180" s="173"/>
      <c r="CE180" s="173"/>
      <c r="CF180" s="173"/>
      <c r="CG180" s="173"/>
      <c r="CU180" s="175" t="str">
        <f t="shared" si="72"/>
        <v>N/A</v>
      </c>
      <c r="CV180" s="175" t="str">
        <f t="shared" si="73"/>
        <v>N/A</v>
      </c>
      <c r="CW180" s="175" t="str">
        <f t="shared" si="74"/>
        <v>N/A</v>
      </c>
      <c r="CX180" s="175" t="str">
        <f t="shared" si="75"/>
        <v>N/A</v>
      </c>
      <c r="CY180" s="175" t="str">
        <f t="shared" si="76"/>
        <v>N/A</v>
      </c>
      <c r="CZ180" s="175" t="str">
        <f t="shared" si="77"/>
        <v>N/A</v>
      </c>
      <c r="DA180" s="175" t="str">
        <f t="shared" si="78"/>
        <v>N/A</v>
      </c>
      <c r="DB180" s="175" t="str">
        <f t="shared" si="79"/>
        <v>N/A</v>
      </c>
      <c r="DC180" s="175" t="str">
        <f t="shared" si="80"/>
        <v>N/A</v>
      </c>
      <c r="DD180" s="175" t="str">
        <f t="shared" si="81"/>
        <v>N/A</v>
      </c>
      <c r="DE180" s="175" t="str">
        <f t="shared" si="82"/>
        <v>N/A</v>
      </c>
      <c r="DF180" s="175" t="str">
        <f t="shared" si="83"/>
        <v>N/A</v>
      </c>
    </row>
    <row r="181" spans="1:110" s="175" customFormat="1" ht="64.5" customHeight="1">
      <c r="A181" s="263"/>
      <c r="F181" s="263"/>
      <c r="I181" s="248"/>
      <c r="J181" s="248"/>
      <c r="K181" s="242"/>
      <c r="O181" s="173"/>
      <c r="T181" s="196"/>
      <c r="U181" s="196"/>
      <c r="AE181" s="196"/>
      <c r="AF181" s="196"/>
      <c r="AG181" s="196"/>
      <c r="AH181" s="196"/>
      <c r="AI181" s="196"/>
      <c r="AJ181" s="196"/>
      <c r="AK181" s="202"/>
      <c r="AL181" s="202"/>
      <c r="AM181" s="202"/>
      <c r="AN181" s="202"/>
      <c r="AO181" s="202"/>
      <c r="AP181" s="202"/>
      <c r="AQ181" s="202"/>
      <c r="AR181" s="202"/>
      <c r="AS181" s="202"/>
      <c r="BI181" s="200"/>
      <c r="BU181" s="196"/>
      <c r="CA181" s="231"/>
      <c r="CB181" s="173"/>
      <c r="CC181" s="173"/>
      <c r="CD181" s="173"/>
      <c r="CE181" s="173"/>
      <c r="CF181" s="173"/>
      <c r="CG181" s="173"/>
      <c r="CU181" s="175" t="str">
        <f t="shared" si="72"/>
        <v>N/A</v>
      </c>
      <c r="CV181" s="175" t="str">
        <f t="shared" si="73"/>
        <v>N/A</v>
      </c>
      <c r="CW181" s="175" t="str">
        <f t="shared" si="74"/>
        <v>N/A</v>
      </c>
      <c r="CX181" s="175" t="str">
        <f t="shared" si="75"/>
        <v>N/A</v>
      </c>
      <c r="CY181" s="175" t="str">
        <f t="shared" si="76"/>
        <v>N/A</v>
      </c>
      <c r="CZ181" s="175" t="str">
        <f t="shared" si="77"/>
        <v>N/A</v>
      </c>
      <c r="DA181" s="175" t="str">
        <f t="shared" si="78"/>
        <v>N/A</v>
      </c>
      <c r="DB181" s="175" t="str">
        <f t="shared" si="79"/>
        <v>N/A</v>
      </c>
      <c r="DC181" s="175" t="str">
        <f t="shared" si="80"/>
        <v>N/A</v>
      </c>
      <c r="DD181" s="175" t="str">
        <f t="shared" si="81"/>
        <v>N/A</v>
      </c>
      <c r="DE181" s="175" t="str">
        <f t="shared" si="82"/>
        <v>N/A</v>
      </c>
      <c r="DF181" s="175" t="str">
        <f t="shared" si="83"/>
        <v>N/A</v>
      </c>
    </row>
    <row r="182" spans="1:110" s="175" customFormat="1" ht="64.5" customHeight="1">
      <c r="A182" s="263"/>
      <c r="F182" s="263"/>
      <c r="I182" s="248"/>
      <c r="J182" s="248"/>
      <c r="K182" s="242"/>
      <c r="O182" s="173"/>
      <c r="T182" s="196"/>
      <c r="U182" s="196"/>
      <c r="AE182" s="196"/>
      <c r="AF182" s="196"/>
      <c r="AG182" s="196"/>
      <c r="AH182" s="196"/>
      <c r="AI182" s="196"/>
      <c r="AJ182" s="196"/>
      <c r="AK182" s="202"/>
      <c r="AL182" s="202"/>
      <c r="AM182" s="202"/>
      <c r="AN182" s="202"/>
      <c r="AO182" s="202"/>
      <c r="AP182" s="202"/>
      <c r="AQ182" s="202"/>
      <c r="AR182" s="202"/>
      <c r="AS182" s="202"/>
      <c r="BI182" s="200"/>
      <c r="BU182" s="196"/>
      <c r="CA182" s="231"/>
      <c r="CB182" s="173"/>
      <c r="CC182" s="173"/>
      <c r="CD182" s="173"/>
      <c r="CE182" s="173"/>
      <c r="CF182" s="173"/>
      <c r="CG182" s="173"/>
      <c r="CU182" s="175" t="str">
        <f t="shared" si="72"/>
        <v>N/A</v>
      </c>
      <c r="CV182" s="175" t="str">
        <f t="shared" si="73"/>
        <v>N/A</v>
      </c>
      <c r="CW182" s="175" t="str">
        <f t="shared" si="74"/>
        <v>N/A</v>
      </c>
      <c r="CX182" s="175" t="str">
        <f t="shared" si="75"/>
        <v>N/A</v>
      </c>
      <c r="CY182" s="175" t="str">
        <f t="shared" si="76"/>
        <v>N/A</v>
      </c>
      <c r="CZ182" s="175" t="str">
        <f t="shared" si="77"/>
        <v>N/A</v>
      </c>
      <c r="DA182" s="175" t="str">
        <f t="shared" si="78"/>
        <v>N/A</v>
      </c>
      <c r="DB182" s="175" t="str">
        <f t="shared" si="79"/>
        <v>N/A</v>
      </c>
      <c r="DC182" s="175" t="str">
        <f t="shared" si="80"/>
        <v>N/A</v>
      </c>
      <c r="DD182" s="175" t="str">
        <f t="shared" si="81"/>
        <v>N/A</v>
      </c>
      <c r="DE182" s="175" t="str">
        <f t="shared" si="82"/>
        <v>N/A</v>
      </c>
      <c r="DF182" s="175" t="str">
        <f t="shared" si="83"/>
        <v>N/A</v>
      </c>
    </row>
    <row r="183" spans="1:110" s="175" customFormat="1" ht="64.5" customHeight="1">
      <c r="A183" s="263"/>
      <c r="F183" s="263"/>
      <c r="I183" s="248"/>
      <c r="J183" s="248"/>
      <c r="K183" s="242"/>
      <c r="O183" s="173"/>
      <c r="T183" s="196"/>
      <c r="U183" s="196"/>
      <c r="AE183" s="196"/>
      <c r="AF183" s="196"/>
      <c r="AG183" s="196"/>
      <c r="AH183" s="196"/>
      <c r="AI183" s="196"/>
      <c r="AJ183" s="196"/>
      <c r="AK183" s="202"/>
      <c r="AL183" s="202"/>
      <c r="AM183" s="202"/>
      <c r="AN183" s="202"/>
      <c r="AO183" s="202"/>
      <c r="AP183" s="202"/>
      <c r="AQ183" s="202"/>
      <c r="AR183" s="202"/>
      <c r="AS183" s="202"/>
      <c r="BI183" s="200"/>
      <c r="BU183" s="196"/>
      <c r="CA183" s="231"/>
      <c r="CB183" s="173"/>
      <c r="CC183" s="173"/>
      <c r="CD183" s="173"/>
      <c r="CE183" s="173"/>
      <c r="CF183" s="173"/>
      <c r="CG183" s="173"/>
      <c r="CU183" s="175" t="str">
        <f t="shared" si="72"/>
        <v>N/A</v>
      </c>
      <c r="CV183" s="175" t="str">
        <f t="shared" si="73"/>
        <v>N/A</v>
      </c>
      <c r="CW183" s="175" t="str">
        <f t="shared" si="74"/>
        <v>N/A</v>
      </c>
      <c r="CX183" s="175" t="str">
        <f t="shared" si="75"/>
        <v>N/A</v>
      </c>
      <c r="CY183" s="175" t="str">
        <f t="shared" si="76"/>
        <v>N/A</v>
      </c>
      <c r="CZ183" s="175" t="str">
        <f t="shared" si="77"/>
        <v>N/A</v>
      </c>
      <c r="DA183" s="175" t="str">
        <f t="shared" si="78"/>
        <v>N/A</v>
      </c>
      <c r="DB183" s="175" t="str">
        <f t="shared" si="79"/>
        <v>N/A</v>
      </c>
      <c r="DC183" s="175" t="str">
        <f t="shared" si="80"/>
        <v>N/A</v>
      </c>
      <c r="DD183" s="175" t="str">
        <f t="shared" si="81"/>
        <v>N/A</v>
      </c>
      <c r="DE183" s="175" t="str">
        <f t="shared" si="82"/>
        <v>N/A</v>
      </c>
      <c r="DF183" s="175" t="str">
        <f t="shared" si="83"/>
        <v>N/A</v>
      </c>
    </row>
    <row r="184" spans="1:110" s="175" customFormat="1" ht="64.5" customHeight="1">
      <c r="A184" s="263"/>
      <c r="F184" s="263"/>
      <c r="I184" s="248"/>
      <c r="J184" s="248"/>
      <c r="K184" s="242"/>
      <c r="O184" s="173"/>
      <c r="T184" s="196"/>
      <c r="U184" s="196"/>
      <c r="AE184" s="196"/>
      <c r="AF184" s="196"/>
      <c r="AG184" s="196"/>
      <c r="AH184" s="196"/>
      <c r="AI184" s="196"/>
      <c r="AJ184" s="196"/>
      <c r="AK184" s="202"/>
      <c r="AL184" s="202"/>
      <c r="AM184" s="202"/>
      <c r="AN184" s="202"/>
      <c r="AO184" s="202"/>
      <c r="AP184" s="202"/>
      <c r="AQ184" s="202"/>
      <c r="AR184" s="202"/>
      <c r="AS184" s="202"/>
      <c r="BI184" s="200"/>
      <c r="BU184" s="196"/>
      <c r="CA184" s="231"/>
      <c r="CB184" s="173"/>
      <c r="CC184" s="173"/>
      <c r="CD184" s="173"/>
      <c r="CE184" s="173"/>
      <c r="CF184" s="173"/>
      <c r="CG184" s="173"/>
      <c r="CU184" s="175" t="str">
        <f t="shared" si="72"/>
        <v>N/A</v>
      </c>
      <c r="CV184" s="175" t="str">
        <f t="shared" si="73"/>
        <v>N/A</v>
      </c>
      <c r="CW184" s="175" t="str">
        <f t="shared" si="74"/>
        <v>N/A</v>
      </c>
      <c r="CX184" s="175" t="str">
        <f t="shared" si="75"/>
        <v>N/A</v>
      </c>
      <c r="CY184" s="175" t="str">
        <f t="shared" si="76"/>
        <v>N/A</v>
      </c>
      <c r="CZ184" s="175" t="str">
        <f t="shared" si="77"/>
        <v>N/A</v>
      </c>
      <c r="DA184" s="175" t="str">
        <f t="shared" si="78"/>
        <v>N/A</v>
      </c>
      <c r="DB184" s="175" t="str">
        <f t="shared" si="79"/>
        <v>N/A</v>
      </c>
      <c r="DC184" s="175" t="str">
        <f t="shared" si="80"/>
        <v>N/A</v>
      </c>
      <c r="DD184" s="175" t="str">
        <f t="shared" si="81"/>
        <v>N/A</v>
      </c>
      <c r="DE184" s="175" t="str">
        <f t="shared" si="82"/>
        <v>N/A</v>
      </c>
      <c r="DF184" s="175" t="str">
        <f t="shared" si="83"/>
        <v>N/A</v>
      </c>
    </row>
    <row r="185" spans="1:110" s="175" customFormat="1" ht="64.5" customHeight="1">
      <c r="A185" s="263"/>
      <c r="F185" s="263"/>
      <c r="I185" s="248"/>
      <c r="J185" s="248"/>
      <c r="K185" s="242"/>
      <c r="O185" s="173"/>
      <c r="T185" s="196"/>
      <c r="U185" s="196"/>
      <c r="AE185" s="196"/>
      <c r="AF185" s="196"/>
      <c r="AG185" s="196"/>
      <c r="AH185" s="196"/>
      <c r="AI185" s="196"/>
      <c r="AJ185" s="196"/>
      <c r="AK185" s="202"/>
      <c r="AL185" s="202"/>
      <c r="AM185" s="202"/>
      <c r="AN185" s="202"/>
      <c r="AO185" s="202"/>
      <c r="AP185" s="202"/>
      <c r="AQ185" s="202"/>
      <c r="AR185" s="202"/>
      <c r="AS185" s="202"/>
      <c r="BI185" s="200"/>
      <c r="BU185" s="196"/>
      <c r="CA185" s="231"/>
      <c r="CB185" s="173"/>
      <c r="CC185" s="173"/>
      <c r="CD185" s="173"/>
      <c r="CE185" s="173"/>
      <c r="CF185" s="173"/>
      <c r="CG185" s="173"/>
      <c r="CU185" s="175" t="str">
        <f t="shared" si="72"/>
        <v>N/A</v>
      </c>
      <c r="CV185" s="175" t="str">
        <f t="shared" si="73"/>
        <v>N/A</v>
      </c>
      <c r="CW185" s="175" t="str">
        <f t="shared" si="74"/>
        <v>N/A</v>
      </c>
      <c r="CX185" s="175" t="str">
        <f t="shared" si="75"/>
        <v>N/A</v>
      </c>
      <c r="CY185" s="175" t="str">
        <f t="shared" si="76"/>
        <v>N/A</v>
      </c>
      <c r="CZ185" s="175" t="str">
        <f t="shared" si="77"/>
        <v>N/A</v>
      </c>
      <c r="DA185" s="175" t="str">
        <f t="shared" si="78"/>
        <v>N/A</v>
      </c>
      <c r="DB185" s="175" t="str">
        <f t="shared" si="79"/>
        <v>N/A</v>
      </c>
      <c r="DC185" s="175" t="str">
        <f t="shared" si="80"/>
        <v>N/A</v>
      </c>
      <c r="DD185" s="175" t="str">
        <f t="shared" si="81"/>
        <v>N/A</v>
      </c>
      <c r="DE185" s="175" t="str">
        <f t="shared" si="82"/>
        <v>N/A</v>
      </c>
      <c r="DF185" s="175" t="str">
        <f t="shared" si="83"/>
        <v>N/A</v>
      </c>
    </row>
    <row r="186" spans="1:110" s="175" customFormat="1" ht="64.5" customHeight="1">
      <c r="A186" s="263"/>
      <c r="F186" s="263"/>
      <c r="I186" s="248"/>
      <c r="J186" s="248"/>
      <c r="K186" s="242"/>
      <c r="O186" s="173"/>
      <c r="T186" s="196"/>
      <c r="U186" s="196"/>
      <c r="AE186" s="196"/>
      <c r="AF186" s="196"/>
      <c r="AG186" s="196"/>
      <c r="AH186" s="196"/>
      <c r="AI186" s="196"/>
      <c r="AJ186" s="196"/>
      <c r="AK186" s="202"/>
      <c r="AL186" s="202"/>
      <c r="AM186" s="202"/>
      <c r="AN186" s="202"/>
      <c r="AO186" s="202"/>
      <c r="AP186" s="202"/>
      <c r="AQ186" s="202"/>
      <c r="AR186" s="202"/>
      <c r="AS186" s="202"/>
      <c r="BI186" s="200"/>
      <c r="BU186" s="196"/>
      <c r="CA186" s="231"/>
      <c r="CB186" s="173"/>
      <c r="CC186" s="173"/>
      <c r="CD186" s="173"/>
      <c r="CE186" s="173"/>
      <c r="CF186" s="173"/>
      <c r="CG186" s="173"/>
      <c r="CU186" s="175" t="str">
        <f t="shared" si="72"/>
        <v>N/A</v>
      </c>
      <c r="CV186" s="175" t="str">
        <f t="shared" si="73"/>
        <v>N/A</v>
      </c>
      <c r="CW186" s="175" t="str">
        <f t="shared" si="74"/>
        <v>N/A</v>
      </c>
      <c r="CX186" s="175" t="str">
        <f t="shared" si="75"/>
        <v>N/A</v>
      </c>
      <c r="CY186" s="175" t="str">
        <f t="shared" si="76"/>
        <v>N/A</v>
      </c>
      <c r="CZ186" s="175" t="str">
        <f t="shared" si="77"/>
        <v>N/A</v>
      </c>
      <c r="DA186" s="175" t="str">
        <f t="shared" si="78"/>
        <v>N/A</v>
      </c>
      <c r="DB186" s="175" t="str">
        <f t="shared" si="79"/>
        <v>N/A</v>
      </c>
      <c r="DC186" s="175" t="str">
        <f t="shared" si="80"/>
        <v>N/A</v>
      </c>
      <c r="DD186" s="175" t="str">
        <f t="shared" si="81"/>
        <v>N/A</v>
      </c>
      <c r="DE186" s="175" t="str">
        <f t="shared" si="82"/>
        <v>N/A</v>
      </c>
      <c r="DF186" s="175" t="str">
        <f t="shared" si="83"/>
        <v>N/A</v>
      </c>
    </row>
    <row r="187" spans="1:110" s="175" customFormat="1" ht="64.5" customHeight="1">
      <c r="A187" s="263"/>
      <c r="F187" s="263"/>
      <c r="I187" s="338"/>
      <c r="J187" s="338"/>
      <c r="K187" s="242"/>
      <c r="O187" s="173"/>
      <c r="T187" s="196"/>
      <c r="U187" s="196"/>
      <c r="AE187" s="196"/>
      <c r="AF187" s="196"/>
      <c r="AG187" s="196"/>
      <c r="AH187" s="196"/>
      <c r="AI187" s="196"/>
      <c r="AJ187" s="196"/>
      <c r="AK187" s="202"/>
      <c r="AL187" s="202"/>
      <c r="AM187" s="202"/>
      <c r="AN187" s="202"/>
      <c r="AO187" s="202"/>
      <c r="AP187" s="202"/>
      <c r="AQ187" s="202"/>
      <c r="AR187" s="202"/>
      <c r="AS187" s="202"/>
      <c r="BI187" s="200"/>
      <c r="BU187" s="196"/>
      <c r="CA187" s="231"/>
      <c r="CB187" s="173"/>
      <c r="CC187" s="173"/>
      <c r="CD187" s="173"/>
      <c r="CE187" s="173"/>
      <c r="CF187" s="173"/>
      <c r="CG187" s="173"/>
      <c r="CU187" s="175" t="str">
        <f t="shared" si="72"/>
        <v>N/A</v>
      </c>
      <c r="CV187" s="175" t="str">
        <f t="shared" si="73"/>
        <v>N/A</v>
      </c>
      <c r="CW187" s="175" t="str">
        <f t="shared" si="74"/>
        <v>N/A</v>
      </c>
      <c r="CX187" s="175" t="str">
        <f t="shared" si="75"/>
        <v>N/A</v>
      </c>
      <c r="CY187" s="175" t="str">
        <f t="shared" si="76"/>
        <v>N/A</v>
      </c>
      <c r="CZ187" s="175" t="str">
        <f t="shared" si="77"/>
        <v>N/A</v>
      </c>
      <c r="DA187" s="175" t="str">
        <f t="shared" si="78"/>
        <v>N/A</v>
      </c>
      <c r="DB187" s="175" t="str">
        <f t="shared" si="79"/>
        <v>N/A</v>
      </c>
      <c r="DC187" s="175" t="str">
        <f t="shared" si="80"/>
        <v>N/A</v>
      </c>
      <c r="DD187" s="175" t="str">
        <f t="shared" si="81"/>
        <v>N/A</v>
      </c>
      <c r="DE187" s="175" t="str">
        <f t="shared" si="82"/>
        <v>N/A</v>
      </c>
      <c r="DF187" s="175" t="str">
        <f t="shared" si="83"/>
        <v>N/A</v>
      </c>
    </row>
    <row r="188" spans="1:110" s="175" customFormat="1" ht="64.5" customHeight="1">
      <c r="A188" s="263"/>
      <c r="F188" s="263"/>
      <c r="I188" s="248"/>
      <c r="J188" s="248"/>
      <c r="K188" s="242"/>
      <c r="O188" s="173"/>
      <c r="T188" s="196"/>
      <c r="U188" s="196"/>
      <c r="AE188" s="196"/>
      <c r="AF188" s="196"/>
      <c r="AG188" s="196"/>
      <c r="AH188" s="196"/>
      <c r="AI188" s="196"/>
      <c r="AJ188" s="196"/>
      <c r="AK188" s="202"/>
      <c r="AL188" s="202"/>
      <c r="AM188" s="202"/>
      <c r="AN188" s="202"/>
      <c r="AO188" s="202"/>
      <c r="AP188" s="202"/>
      <c r="AQ188" s="202"/>
      <c r="AR188" s="202"/>
      <c r="AS188" s="202"/>
      <c r="BI188" s="200"/>
      <c r="BU188" s="196"/>
      <c r="CA188" s="231"/>
      <c r="CB188" s="173"/>
      <c r="CC188" s="173"/>
      <c r="CD188" s="173"/>
      <c r="CE188" s="173"/>
      <c r="CF188" s="173"/>
      <c r="CG188" s="173"/>
      <c r="CU188" s="175" t="str">
        <f t="shared" si="72"/>
        <v>N/A</v>
      </c>
      <c r="CV188" s="175" t="str">
        <f t="shared" si="73"/>
        <v>N/A</v>
      </c>
      <c r="CW188" s="175" t="str">
        <f t="shared" si="74"/>
        <v>N/A</v>
      </c>
      <c r="CX188" s="175" t="str">
        <f t="shared" si="75"/>
        <v>N/A</v>
      </c>
      <c r="CY188" s="175" t="str">
        <f t="shared" si="76"/>
        <v>N/A</v>
      </c>
      <c r="CZ188" s="175" t="str">
        <f t="shared" si="77"/>
        <v>N/A</v>
      </c>
      <c r="DA188" s="175" t="str">
        <f t="shared" si="78"/>
        <v>N/A</v>
      </c>
      <c r="DB188" s="175" t="str">
        <f t="shared" si="79"/>
        <v>N/A</v>
      </c>
      <c r="DC188" s="175" t="str">
        <f t="shared" si="80"/>
        <v>N/A</v>
      </c>
      <c r="DD188" s="175" t="str">
        <f t="shared" si="81"/>
        <v>N/A</v>
      </c>
      <c r="DE188" s="175" t="str">
        <f t="shared" si="82"/>
        <v>N/A</v>
      </c>
      <c r="DF188" s="175" t="str">
        <f t="shared" si="83"/>
        <v>N/A</v>
      </c>
    </row>
    <row r="189" spans="1:110" s="175" customFormat="1" ht="64.5" customHeight="1">
      <c r="A189" s="263"/>
      <c r="F189" s="263"/>
      <c r="I189" s="248"/>
      <c r="J189" s="248"/>
      <c r="K189" s="242"/>
      <c r="O189" s="173"/>
      <c r="T189" s="196"/>
      <c r="U189" s="196"/>
      <c r="AE189" s="196"/>
      <c r="AF189" s="196"/>
      <c r="AG189" s="196"/>
      <c r="AH189" s="196"/>
      <c r="AI189" s="196"/>
      <c r="AJ189" s="196"/>
      <c r="AK189" s="202"/>
      <c r="AL189" s="202"/>
      <c r="AM189" s="202"/>
      <c r="AN189" s="202"/>
      <c r="AO189" s="202"/>
      <c r="AP189" s="202"/>
      <c r="AQ189" s="202"/>
      <c r="AR189" s="202"/>
      <c r="AS189" s="202"/>
      <c r="BI189" s="200"/>
      <c r="BU189" s="196"/>
      <c r="CA189" s="231"/>
      <c r="CB189" s="173"/>
      <c r="CC189" s="173"/>
      <c r="CD189" s="173"/>
      <c r="CE189" s="173"/>
      <c r="CF189" s="173"/>
      <c r="CG189" s="173"/>
      <c r="CU189" s="175" t="str">
        <f t="shared" si="72"/>
        <v>N/A</v>
      </c>
      <c r="CV189" s="175" t="str">
        <f t="shared" si="73"/>
        <v>N/A</v>
      </c>
      <c r="CW189" s="175" t="str">
        <f t="shared" si="74"/>
        <v>N/A</v>
      </c>
      <c r="CX189" s="175" t="str">
        <f t="shared" si="75"/>
        <v>N/A</v>
      </c>
      <c r="CY189" s="175" t="str">
        <f t="shared" si="76"/>
        <v>N/A</v>
      </c>
      <c r="CZ189" s="175" t="str">
        <f t="shared" si="77"/>
        <v>N/A</v>
      </c>
      <c r="DA189" s="175" t="str">
        <f t="shared" si="78"/>
        <v>N/A</v>
      </c>
      <c r="DB189" s="175" t="str">
        <f t="shared" si="79"/>
        <v>N/A</v>
      </c>
      <c r="DC189" s="175" t="str">
        <f t="shared" si="80"/>
        <v>N/A</v>
      </c>
      <c r="DD189" s="175" t="str">
        <f t="shared" si="81"/>
        <v>N/A</v>
      </c>
      <c r="DE189" s="175" t="str">
        <f t="shared" si="82"/>
        <v>N/A</v>
      </c>
      <c r="DF189" s="175" t="str">
        <f t="shared" si="83"/>
        <v>N/A</v>
      </c>
    </row>
    <row r="190" spans="1:110" s="175" customFormat="1" ht="64.5" customHeight="1">
      <c r="A190" s="263"/>
      <c r="F190" s="263"/>
      <c r="I190" s="248"/>
      <c r="J190" s="248"/>
      <c r="K190" s="242"/>
      <c r="O190" s="173"/>
      <c r="T190" s="196"/>
      <c r="U190" s="196"/>
      <c r="AE190" s="196"/>
      <c r="AF190" s="196"/>
      <c r="AG190" s="196"/>
      <c r="AH190" s="196"/>
      <c r="AI190" s="196"/>
      <c r="AJ190" s="196"/>
      <c r="AK190" s="202"/>
      <c r="AL190" s="202"/>
      <c r="AM190" s="202"/>
      <c r="AN190" s="202"/>
      <c r="AO190" s="202"/>
      <c r="AP190" s="202"/>
      <c r="AQ190" s="202"/>
      <c r="AR190" s="202"/>
      <c r="AS190" s="202"/>
      <c r="BI190" s="200"/>
      <c r="BU190" s="196"/>
      <c r="CA190" s="231"/>
      <c r="CB190" s="173"/>
      <c r="CC190" s="173"/>
      <c r="CD190" s="173"/>
      <c r="CE190" s="173"/>
      <c r="CF190" s="173"/>
      <c r="CG190" s="173"/>
      <c r="CU190" s="175" t="str">
        <f t="shared" si="72"/>
        <v>N/A</v>
      </c>
      <c r="CV190" s="175" t="str">
        <f t="shared" si="73"/>
        <v>N/A</v>
      </c>
      <c r="CW190" s="175" t="str">
        <f t="shared" si="74"/>
        <v>N/A</v>
      </c>
      <c r="CX190" s="175" t="str">
        <f t="shared" si="75"/>
        <v>N/A</v>
      </c>
      <c r="CY190" s="175" t="str">
        <f t="shared" si="76"/>
        <v>N/A</v>
      </c>
      <c r="CZ190" s="175" t="str">
        <f t="shared" si="77"/>
        <v>N/A</v>
      </c>
      <c r="DA190" s="175" t="str">
        <f t="shared" si="78"/>
        <v>N/A</v>
      </c>
      <c r="DB190" s="175" t="str">
        <f t="shared" si="79"/>
        <v>N/A</v>
      </c>
      <c r="DC190" s="175" t="str">
        <f t="shared" si="80"/>
        <v>N/A</v>
      </c>
      <c r="DD190" s="175" t="str">
        <f t="shared" si="81"/>
        <v>N/A</v>
      </c>
      <c r="DE190" s="175" t="str">
        <f t="shared" si="82"/>
        <v>N/A</v>
      </c>
      <c r="DF190" s="175" t="str">
        <f t="shared" si="83"/>
        <v>N/A</v>
      </c>
    </row>
    <row r="191" spans="1:110" s="175" customFormat="1" ht="64.5" customHeight="1">
      <c r="A191" s="263"/>
      <c r="F191" s="263"/>
      <c r="I191" s="248"/>
      <c r="J191" s="248"/>
      <c r="K191" s="242"/>
      <c r="O191" s="173"/>
      <c r="T191" s="196"/>
      <c r="U191" s="196"/>
      <c r="AE191" s="196"/>
      <c r="AF191" s="196"/>
      <c r="AG191" s="196"/>
      <c r="AH191" s="196"/>
      <c r="AI191" s="196"/>
      <c r="AJ191" s="196"/>
      <c r="AK191" s="202"/>
      <c r="AL191" s="202"/>
      <c r="AM191" s="202"/>
      <c r="AN191" s="202"/>
      <c r="AO191" s="202"/>
      <c r="AP191" s="202"/>
      <c r="AQ191" s="202"/>
      <c r="AR191" s="202"/>
      <c r="AS191" s="202"/>
      <c r="BI191" s="200"/>
      <c r="BU191" s="196"/>
      <c r="CA191" s="231"/>
      <c r="CB191" s="173"/>
      <c r="CC191" s="173"/>
      <c r="CD191" s="173"/>
      <c r="CE191" s="173"/>
      <c r="CF191" s="173"/>
      <c r="CG191" s="173"/>
      <c r="CU191" s="175" t="str">
        <f t="shared" si="72"/>
        <v>N/A</v>
      </c>
      <c r="CV191" s="175" t="str">
        <f t="shared" si="73"/>
        <v>N/A</v>
      </c>
      <c r="CW191" s="175" t="str">
        <f t="shared" si="74"/>
        <v>N/A</v>
      </c>
      <c r="CX191" s="175" t="str">
        <f t="shared" si="75"/>
        <v>N/A</v>
      </c>
      <c r="CY191" s="175" t="str">
        <f t="shared" si="76"/>
        <v>N/A</v>
      </c>
      <c r="CZ191" s="175" t="str">
        <f t="shared" si="77"/>
        <v>N/A</v>
      </c>
      <c r="DA191" s="175" t="str">
        <f t="shared" si="78"/>
        <v>N/A</v>
      </c>
      <c r="DB191" s="175" t="str">
        <f t="shared" si="79"/>
        <v>N/A</v>
      </c>
      <c r="DC191" s="175" t="str">
        <f t="shared" si="80"/>
        <v>N/A</v>
      </c>
      <c r="DD191" s="175" t="str">
        <f t="shared" si="81"/>
        <v>N/A</v>
      </c>
      <c r="DE191" s="175" t="str">
        <f t="shared" si="82"/>
        <v>N/A</v>
      </c>
      <c r="DF191" s="175" t="str">
        <f t="shared" si="83"/>
        <v>N/A</v>
      </c>
    </row>
    <row r="192" spans="1:110" s="175" customFormat="1" ht="64.5" customHeight="1">
      <c r="A192" s="263"/>
      <c r="F192" s="263"/>
      <c r="I192" s="248"/>
      <c r="J192" s="248"/>
      <c r="K192" s="242"/>
      <c r="O192" s="173"/>
      <c r="T192" s="196"/>
      <c r="U192" s="196"/>
      <c r="AE192" s="196"/>
      <c r="AF192" s="196"/>
      <c r="AG192" s="196"/>
      <c r="AH192" s="196"/>
      <c r="AI192" s="196"/>
      <c r="AJ192" s="196"/>
      <c r="AK192" s="202"/>
      <c r="AL192" s="202"/>
      <c r="AM192" s="202"/>
      <c r="AN192" s="202"/>
      <c r="AO192" s="202"/>
      <c r="AP192" s="202"/>
      <c r="AQ192" s="202"/>
      <c r="AR192" s="202"/>
      <c r="AS192" s="202"/>
      <c r="BI192" s="200"/>
      <c r="BU192" s="196"/>
      <c r="CA192" s="231"/>
      <c r="CB192" s="173"/>
      <c r="CC192" s="173"/>
      <c r="CD192" s="173"/>
      <c r="CE192" s="173"/>
      <c r="CF192" s="173"/>
      <c r="CG192" s="173"/>
      <c r="CU192" s="175" t="str">
        <f t="shared" si="72"/>
        <v>N/A</v>
      </c>
      <c r="CV192" s="175" t="str">
        <f t="shared" si="73"/>
        <v>N/A</v>
      </c>
      <c r="CW192" s="175" t="str">
        <f t="shared" si="74"/>
        <v>N/A</v>
      </c>
      <c r="CX192" s="175" t="str">
        <f t="shared" si="75"/>
        <v>N/A</v>
      </c>
      <c r="CY192" s="175" t="str">
        <f t="shared" si="76"/>
        <v>N/A</v>
      </c>
      <c r="CZ192" s="175" t="str">
        <f t="shared" si="77"/>
        <v>N/A</v>
      </c>
      <c r="DA192" s="175" t="str">
        <f t="shared" si="78"/>
        <v>N/A</v>
      </c>
      <c r="DB192" s="175" t="str">
        <f t="shared" si="79"/>
        <v>N/A</v>
      </c>
      <c r="DC192" s="175" t="str">
        <f t="shared" si="80"/>
        <v>N/A</v>
      </c>
      <c r="DD192" s="175" t="str">
        <f t="shared" si="81"/>
        <v>N/A</v>
      </c>
      <c r="DE192" s="175" t="str">
        <f t="shared" si="82"/>
        <v>N/A</v>
      </c>
      <c r="DF192" s="175" t="str">
        <f t="shared" si="83"/>
        <v>N/A</v>
      </c>
    </row>
    <row r="193" spans="1:110" s="175" customFormat="1" ht="64.5" customHeight="1">
      <c r="A193" s="263"/>
      <c r="F193" s="263"/>
      <c r="I193" s="248"/>
      <c r="J193" s="248"/>
      <c r="K193" s="242"/>
      <c r="O193" s="173"/>
      <c r="T193" s="196"/>
      <c r="U193" s="196"/>
      <c r="AE193" s="196"/>
      <c r="AF193" s="196"/>
      <c r="AG193" s="196"/>
      <c r="AH193" s="196"/>
      <c r="AI193" s="196"/>
      <c r="AJ193" s="196"/>
      <c r="AK193" s="202"/>
      <c r="AL193" s="202"/>
      <c r="AM193" s="202"/>
      <c r="AN193" s="202"/>
      <c r="AO193" s="202"/>
      <c r="AP193" s="202"/>
      <c r="AQ193" s="202"/>
      <c r="AR193" s="202"/>
      <c r="AS193" s="202"/>
      <c r="BI193" s="200"/>
      <c r="BU193" s="196"/>
      <c r="CA193" s="231"/>
      <c r="CB193" s="173"/>
      <c r="CC193" s="173"/>
      <c r="CD193" s="173"/>
      <c r="CE193" s="173"/>
      <c r="CF193" s="173"/>
      <c r="CG193" s="173"/>
      <c r="CU193" s="175" t="str">
        <f t="shared" si="72"/>
        <v>N/A</v>
      </c>
      <c r="CV193" s="175" t="str">
        <f t="shared" si="73"/>
        <v>N/A</v>
      </c>
      <c r="CW193" s="175" t="str">
        <f t="shared" si="74"/>
        <v>N/A</v>
      </c>
      <c r="CX193" s="175" t="str">
        <f t="shared" si="75"/>
        <v>N/A</v>
      </c>
      <c r="CY193" s="175" t="str">
        <f t="shared" si="76"/>
        <v>N/A</v>
      </c>
      <c r="CZ193" s="175" t="str">
        <f t="shared" si="77"/>
        <v>N/A</v>
      </c>
      <c r="DA193" s="175" t="str">
        <f t="shared" si="78"/>
        <v>N/A</v>
      </c>
      <c r="DB193" s="175" t="str">
        <f t="shared" si="79"/>
        <v>N/A</v>
      </c>
      <c r="DC193" s="175" t="str">
        <f t="shared" si="80"/>
        <v>N/A</v>
      </c>
      <c r="DD193" s="175" t="str">
        <f t="shared" si="81"/>
        <v>N/A</v>
      </c>
      <c r="DE193" s="175" t="str">
        <f t="shared" si="82"/>
        <v>N/A</v>
      </c>
      <c r="DF193" s="175" t="str">
        <f t="shared" si="83"/>
        <v>N/A</v>
      </c>
    </row>
    <row r="194" spans="1:110" s="175" customFormat="1" ht="64.5" customHeight="1">
      <c r="A194" s="263"/>
      <c r="F194" s="263"/>
      <c r="I194" s="248"/>
      <c r="J194" s="248"/>
      <c r="K194" s="242"/>
      <c r="O194" s="173"/>
      <c r="T194" s="196"/>
      <c r="U194" s="196"/>
      <c r="AE194" s="196"/>
      <c r="AF194" s="196"/>
      <c r="AG194" s="196"/>
      <c r="AH194" s="196"/>
      <c r="AI194" s="196"/>
      <c r="AJ194" s="196"/>
      <c r="AK194" s="202"/>
      <c r="AL194" s="202"/>
      <c r="AM194" s="202"/>
      <c r="AN194" s="202"/>
      <c r="AO194" s="202"/>
      <c r="AP194" s="202"/>
      <c r="AQ194" s="202"/>
      <c r="AR194" s="202"/>
      <c r="AS194" s="202"/>
      <c r="BI194" s="200"/>
      <c r="BU194" s="196"/>
      <c r="CA194" s="231"/>
      <c r="CB194" s="173"/>
      <c r="CC194" s="173"/>
      <c r="CD194" s="173"/>
      <c r="CE194" s="173"/>
      <c r="CF194" s="173"/>
      <c r="CG194" s="173"/>
      <c r="CU194" s="175" t="str">
        <f t="shared" si="72"/>
        <v>N/A</v>
      </c>
      <c r="CV194" s="175" t="str">
        <f t="shared" si="73"/>
        <v>N/A</v>
      </c>
      <c r="CW194" s="175" t="str">
        <f t="shared" si="74"/>
        <v>N/A</v>
      </c>
      <c r="CX194" s="175" t="str">
        <f t="shared" si="75"/>
        <v>N/A</v>
      </c>
      <c r="CY194" s="175" t="str">
        <f t="shared" si="76"/>
        <v>N/A</v>
      </c>
      <c r="CZ194" s="175" t="str">
        <f t="shared" si="77"/>
        <v>N/A</v>
      </c>
      <c r="DA194" s="175" t="str">
        <f t="shared" si="78"/>
        <v>N/A</v>
      </c>
      <c r="DB194" s="175" t="str">
        <f t="shared" si="79"/>
        <v>N/A</v>
      </c>
      <c r="DC194" s="175" t="str">
        <f t="shared" si="80"/>
        <v>N/A</v>
      </c>
      <c r="DD194" s="175" t="str">
        <f t="shared" si="81"/>
        <v>N/A</v>
      </c>
      <c r="DE194" s="175" t="str">
        <f t="shared" si="82"/>
        <v>N/A</v>
      </c>
      <c r="DF194" s="175" t="str">
        <f t="shared" si="83"/>
        <v>N/A</v>
      </c>
    </row>
    <row r="195" spans="1:110" s="175" customFormat="1" ht="64.5" customHeight="1">
      <c r="A195" s="263"/>
      <c r="F195" s="263"/>
      <c r="I195" s="248"/>
      <c r="J195" s="248"/>
      <c r="K195" s="242"/>
      <c r="O195" s="173"/>
      <c r="T195" s="196"/>
      <c r="U195" s="196"/>
      <c r="AE195" s="196"/>
      <c r="AF195" s="196"/>
      <c r="AG195" s="196"/>
      <c r="AH195" s="196"/>
      <c r="AI195" s="196"/>
      <c r="AJ195" s="196"/>
      <c r="AK195" s="202"/>
      <c r="AL195" s="202"/>
      <c r="AM195" s="202"/>
      <c r="AN195" s="202"/>
      <c r="AO195" s="202"/>
      <c r="AP195" s="202"/>
      <c r="AQ195" s="202"/>
      <c r="AR195" s="202"/>
      <c r="AS195" s="202"/>
      <c r="BI195" s="200"/>
      <c r="BU195" s="196"/>
      <c r="CA195" s="231"/>
      <c r="CB195" s="173"/>
      <c r="CC195" s="173"/>
      <c r="CD195" s="173"/>
      <c r="CE195" s="173"/>
      <c r="CF195" s="173"/>
      <c r="CG195" s="173"/>
      <c r="CU195" s="175" t="str">
        <f t="shared" ref="CU195:CU258" si="84">+IF(CP195=$CU$1,CS195,"N/A")</f>
        <v>N/A</v>
      </c>
      <c r="CV195" s="175" t="str">
        <f t="shared" ref="CV195:CV258" si="85">+IF(CP195=$CV$1,CS195,"N/A")</f>
        <v>N/A</v>
      </c>
      <c r="CW195" s="175" t="str">
        <f t="shared" ref="CW195:CW258" si="86">+IF(CP195=$CW$1,CS195,"N/A")</f>
        <v>N/A</v>
      </c>
      <c r="CX195" s="175" t="str">
        <f t="shared" ref="CX195:CX258" si="87">+IF(CP195=$CX$1,CS195,"N/A")</f>
        <v>N/A</v>
      </c>
      <c r="CY195" s="175" t="str">
        <f t="shared" ref="CY195:CY258" si="88">+IF(CP195=$CY$1,CS195,"N/A")</f>
        <v>N/A</v>
      </c>
      <c r="CZ195" s="175" t="str">
        <f t="shared" ref="CZ195:CZ258" si="89">+IF(CP195=$CZ$1,CS195,"N/A")</f>
        <v>N/A</v>
      </c>
      <c r="DA195" s="175" t="str">
        <f t="shared" ref="DA195:DA258" si="90">+IF(CP195=$DA$1,CS195,"N/A")</f>
        <v>N/A</v>
      </c>
      <c r="DB195" s="175" t="str">
        <f t="shared" ref="DB195:DB258" si="91">+IF(CP195=$DB$1,CS195,"N/A")</f>
        <v>N/A</v>
      </c>
      <c r="DC195" s="175" t="str">
        <f t="shared" ref="DC195:DC258" si="92">+IF(CP195=$DC$1,CS195,"N/A")</f>
        <v>N/A</v>
      </c>
      <c r="DD195" s="175" t="str">
        <f t="shared" ref="DD195:DD258" si="93">+IF(CP195=$DD$1,CS195,"N/A")</f>
        <v>N/A</v>
      </c>
      <c r="DE195" s="175" t="str">
        <f t="shared" ref="DE195:DE258" si="94">+IF(CP195=$DE$1,CS195,"N/A")</f>
        <v>N/A</v>
      </c>
      <c r="DF195" s="175" t="str">
        <f t="shared" ref="DF195:DF258" si="95">+IF(CP195=$DF$1,CS195,"N/A")</f>
        <v>N/A</v>
      </c>
    </row>
    <row r="196" spans="1:110" s="175" customFormat="1" ht="64.5" customHeight="1">
      <c r="A196" s="263"/>
      <c r="F196" s="263"/>
      <c r="I196" s="248"/>
      <c r="J196" s="248"/>
      <c r="K196" s="242"/>
      <c r="O196" s="173"/>
      <c r="T196" s="196"/>
      <c r="U196" s="196"/>
      <c r="AE196" s="196"/>
      <c r="AF196" s="196"/>
      <c r="AG196" s="196"/>
      <c r="AH196" s="196"/>
      <c r="AI196" s="196"/>
      <c r="AJ196" s="196"/>
      <c r="AK196" s="202"/>
      <c r="AL196" s="202"/>
      <c r="AM196" s="202"/>
      <c r="AN196" s="202"/>
      <c r="AO196" s="202"/>
      <c r="AP196" s="202"/>
      <c r="AQ196" s="202"/>
      <c r="AR196" s="202"/>
      <c r="AS196" s="202"/>
      <c r="BI196" s="200"/>
      <c r="BU196" s="196"/>
      <c r="CA196" s="231"/>
      <c r="CB196" s="173"/>
      <c r="CC196" s="173"/>
      <c r="CD196" s="173"/>
      <c r="CE196" s="173"/>
      <c r="CF196" s="173"/>
      <c r="CG196" s="173"/>
      <c r="CU196" s="175" t="str">
        <f t="shared" si="84"/>
        <v>N/A</v>
      </c>
      <c r="CV196" s="175" t="str">
        <f t="shared" si="85"/>
        <v>N/A</v>
      </c>
      <c r="CW196" s="175" t="str">
        <f t="shared" si="86"/>
        <v>N/A</v>
      </c>
      <c r="CX196" s="175" t="str">
        <f t="shared" si="87"/>
        <v>N/A</v>
      </c>
      <c r="CY196" s="175" t="str">
        <f t="shared" si="88"/>
        <v>N/A</v>
      </c>
      <c r="CZ196" s="175" t="str">
        <f t="shared" si="89"/>
        <v>N/A</v>
      </c>
      <c r="DA196" s="175" t="str">
        <f t="shared" si="90"/>
        <v>N/A</v>
      </c>
      <c r="DB196" s="175" t="str">
        <f t="shared" si="91"/>
        <v>N/A</v>
      </c>
      <c r="DC196" s="175" t="str">
        <f t="shared" si="92"/>
        <v>N/A</v>
      </c>
      <c r="DD196" s="175" t="str">
        <f t="shared" si="93"/>
        <v>N/A</v>
      </c>
      <c r="DE196" s="175" t="str">
        <f t="shared" si="94"/>
        <v>N/A</v>
      </c>
      <c r="DF196" s="175" t="str">
        <f t="shared" si="95"/>
        <v>N/A</v>
      </c>
    </row>
    <row r="197" spans="1:110" s="175" customFormat="1" ht="64.5" customHeight="1">
      <c r="A197" s="263"/>
      <c r="F197" s="263"/>
      <c r="I197" s="248"/>
      <c r="J197" s="248"/>
      <c r="K197" s="242"/>
      <c r="O197" s="173"/>
      <c r="T197" s="196"/>
      <c r="U197" s="196"/>
      <c r="AE197" s="196"/>
      <c r="AF197" s="196"/>
      <c r="AG197" s="196"/>
      <c r="AH197" s="196"/>
      <c r="AI197" s="196"/>
      <c r="AJ197" s="196"/>
      <c r="AK197" s="202"/>
      <c r="AL197" s="202"/>
      <c r="AM197" s="202"/>
      <c r="AN197" s="202"/>
      <c r="AO197" s="202"/>
      <c r="AP197" s="202"/>
      <c r="AQ197" s="202"/>
      <c r="AR197" s="202"/>
      <c r="AS197" s="202"/>
      <c r="BI197" s="200"/>
      <c r="BU197" s="196"/>
      <c r="CA197" s="231"/>
      <c r="CB197" s="173"/>
      <c r="CC197" s="173"/>
      <c r="CD197" s="173"/>
      <c r="CE197" s="173"/>
      <c r="CF197" s="173"/>
      <c r="CG197" s="173"/>
      <c r="CU197" s="175" t="str">
        <f t="shared" si="84"/>
        <v>N/A</v>
      </c>
      <c r="CV197" s="175" t="str">
        <f t="shared" si="85"/>
        <v>N/A</v>
      </c>
      <c r="CW197" s="175" t="str">
        <f t="shared" si="86"/>
        <v>N/A</v>
      </c>
      <c r="CX197" s="175" t="str">
        <f t="shared" si="87"/>
        <v>N/A</v>
      </c>
      <c r="CY197" s="175" t="str">
        <f t="shared" si="88"/>
        <v>N/A</v>
      </c>
      <c r="CZ197" s="175" t="str">
        <f t="shared" si="89"/>
        <v>N/A</v>
      </c>
      <c r="DA197" s="175" t="str">
        <f t="shared" si="90"/>
        <v>N/A</v>
      </c>
      <c r="DB197" s="175" t="str">
        <f t="shared" si="91"/>
        <v>N/A</v>
      </c>
      <c r="DC197" s="175" t="str">
        <f t="shared" si="92"/>
        <v>N/A</v>
      </c>
      <c r="DD197" s="175" t="str">
        <f t="shared" si="93"/>
        <v>N/A</v>
      </c>
      <c r="DE197" s="175" t="str">
        <f t="shared" si="94"/>
        <v>N/A</v>
      </c>
      <c r="DF197" s="175" t="str">
        <f t="shared" si="95"/>
        <v>N/A</v>
      </c>
    </row>
    <row r="198" spans="1:110" s="175" customFormat="1" ht="64.5" customHeight="1">
      <c r="A198" s="263"/>
      <c r="F198" s="263"/>
      <c r="I198" s="341"/>
      <c r="J198" s="341"/>
      <c r="K198" s="242"/>
      <c r="O198" s="173"/>
      <c r="T198" s="196"/>
      <c r="U198" s="196"/>
      <c r="AE198" s="196"/>
      <c r="AF198" s="196"/>
      <c r="AG198" s="196"/>
      <c r="AH198" s="196"/>
      <c r="AI198" s="196"/>
      <c r="AJ198" s="196"/>
      <c r="AK198" s="202"/>
      <c r="AL198" s="202"/>
      <c r="AM198" s="202"/>
      <c r="AN198" s="202"/>
      <c r="AO198" s="202"/>
      <c r="AP198" s="202"/>
      <c r="AQ198" s="202"/>
      <c r="AR198" s="202"/>
      <c r="AS198" s="202"/>
      <c r="BI198" s="200"/>
      <c r="BU198" s="196"/>
      <c r="CA198" s="231"/>
      <c r="CB198" s="173"/>
      <c r="CC198" s="173"/>
      <c r="CD198" s="173"/>
      <c r="CE198" s="173"/>
      <c r="CF198" s="173"/>
      <c r="CG198" s="173"/>
      <c r="CU198" s="175" t="str">
        <f t="shared" si="84"/>
        <v>N/A</v>
      </c>
      <c r="CV198" s="175" t="str">
        <f t="shared" si="85"/>
        <v>N/A</v>
      </c>
      <c r="CW198" s="175" t="str">
        <f t="shared" si="86"/>
        <v>N/A</v>
      </c>
      <c r="CX198" s="175" t="str">
        <f t="shared" si="87"/>
        <v>N/A</v>
      </c>
      <c r="CY198" s="175" t="str">
        <f t="shared" si="88"/>
        <v>N/A</v>
      </c>
      <c r="CZ198" s="175" t="str">
        <f t="shared" si="89"/>
        <v>N/A</v>
      </c>
      <c r="DA198" s="175" t="str">
        <f t="shared" si="90"/>
        <v>N/A</v>
      </c>
      <c r="DB198" s="175" t="str">
        <f t="shared" si="91"/>
        <v>N/A</v>
      </c>
      <c r="DC198" s="175" t="str">
        <f t="shared" si="92"/>
        <v>N/A</v>
      </c>
      <c r="DD198" s="175" t="str">
        <f t="shared" si="93"/>
        <v>N/A</v>
      </c>
      <c r="DE198" s="175" t="str">
        <f t="shared" si="94"/>
        <v>N/A</v>
      </c>
      <c r="DF198" s="175" t="str">
        <f t="shared" si="95"/>
        <v>N/A</v>
      </c>
    </row>
    <row r="199" spans="1:110" s="175" customFormat="1" ht="64.5" customHeight="1">
      <c r="A199" s="263"/>
      <c r="F199" s="263"/>
      <c r="I199" s="248"/>
      <c r="J199" s="248"/>
      <c r="K199" s="242"/>
      <c r="O199" s="173"/>
      <c r="T199" s="196"/>
      <c r="U199" s="196"/>
      <c r="AE199" s="196"/>
      <c r="AF199" s="196"/>
      <c r="AG199" s="196"/>
      <c r="AH199" s="196"/>
      <c r="AI199" s="196"/>
      <c r="AJ199" s="196"/>
      <c r="AK199" s="202"/>
      <c r="AL199" s="202"/>
      <c r="AM199" s="202"/>
      <c r="AN199" s="202"/>
      <c r="AO199" s="202"/>
      <c r="AP199" s="202"/>
      <c r="AQ199" s="202"/>
      <c r="AR199" s="202"/>
      <c r="AS199" s="202"/>
      <c r="BI199" s="200"/>
      <c r="BU199" s="196"/>
      <c r="CA199" s="231"/>
      <c r="CB199" s="173"/>
      <c r="CC199" s="173"/>
      <c r="CD199" s="173"/>
      <c r="CE199" s="173"/>
      <c r="CF199" s="173"/>
      <c r="CG199" s="173"/>
      <c r="CU199" s="175" t="str">
        <f t="shared" si="84"/>
        <v>N/A</v>
      </c>
      <c r="CV199" s="175" t="str">
        <f t="shared" si="85"/>
        <v>N/A</v>
      </c>
      <c r="CW199" s="175" t="str">
        <f t="shared" si="86"/>
        <v>N/A</v>
      </c>
      <c r="CX199" s="175" t="str">
        <f t="shared" si="87"/>
        <v>N/A</v>
      </c>
      <c r="CY199" s="175" t="str">
        <f t="shared" si="88"/>
        <v>N/A</v>
      </c>
      <c r="CZ199" s="175" t="str">
        <f t="shared" si="89"/>
        <v>N/A</v>
      </c>
      <c r="DA199" s="175" t="str">
        <f t="shared" si="90"/>
        <v>N/A</v>
      </c>
      <c r="DB199" s="175" t="str">
        <f t="shared" si="91"/>
        <v>N/A</v>
      </c>
      <c r="DC199" s="175" t="str">
        <f t="shared" si="92"/>
        <v>N/A</v>
      </c>
      <c r="DD199" s="175" t="str">
        <f t="shared" si="93"/>
        <v>N/A</v>
      </c>
      <c r="DE199" s="175" t="str">
        <f t="shared" si="94"/>
        <v>N/A</v>
      </c>
      <c r="DF199" s="175" t="str">
        <f t="shared" si="95"/>
        <v>N/A</v>
      </c>
    </row>
    <row r="200" spans="1:110" s="175" customFormat="1" ht="64.5" customHeight="1">
      <c r="A200" s="263"/>
      <c r="F200" s="263"/>
      <c r="I200" s="341"/>
      <c r="J200" s="341"/>
      <c r="K200" s="242"/>
      <c r="O200" s="173"/>
      <c r="T200" s="196"/>
      <c r="U200" s="196"/>
      <c r="AE200" s="196"/>
      <c r="AF200" s="196"/>
      <c r="AG200" s="196"/>
      <c r="AH200" s="196"/>
      <c r="AI200" s="196"/>
      <c r="AJ200" s="196"/>
      <c r="AK200" s="202"/>
      <c r="AL200" s="202"/>
      <c r="AM200" s="202"/>
      <c r="AN200" s="202"/>
      <c r="AO200" s="202"/>
      <c r="AP200" s="202"/>
      <c r="AQ200" s="202"/>
      <c r="AR200" s="202"/>
      <c r="AS200" s="202"/>
      <c r="BI200" s="200"/>
      <c r="BU200" s="196"/>
      <c r="CA200" s="231"/>
      <c r="CB200" s="173"/>
      <c r="CC200" s="173"/>
      <c r="CD200" s="173"/>
      <c r="CE200" s="173"/>
      <c r="CF200" s="173"/>
      <c r="CG200" s="173"/>
      <c r="CU200" s="175" t="str">
        <f t="shared" si="84"/>
        <v>N/A</v>
      </c>
      <c r="CV200" s="175" t="str">
        <f t="shared" si="85"/>
        <v>N/A</v>
      </c>
      <c r="CW200" s="175" t="str">
        <f t="shared" si="86"/>
        <v>N/A</v>
      </c>
      <c r="CX200" s="175" t="str">
        <f t="shared" si="87"/>
        <v>N/A</v>
      </c>
      <c r="CY200" s="175" t="str">
        <f t="shared" si="88"/>
        <v>N/A</v>
      </c>
      <c r="CZ200" s="175" t="str">
        <f t="shared" si="89"/>
        <v>N/A</v>
      </c>
      <c r="DA200" s="175" t="str">
        <f t="shared" si="90"/>
        <v>N/A</v>
      </c>
      <c r="DB200" s="175" t="str">
        <f t="shared" si="91"/>
        <v>N/A</v>
      </c>
      <c r="DC200" s="175" t="str">
        <f t="shared" si="92"/>
        <v>N/A</v>
      </c>
      <c r="DD200" s="175" t="str">
        <f t="shared" si="93"/>
        <v>N/A</v>
      </c>
      <c r="DE200" s="175" t="str">
        <f t="shared" si="94"/>
        <v>N/A</v>
      </c>
      <c r="DF200" s="175" t="str">
        <f t="shared" si="95"/>
        <v>N/A</v>
      </c>
    </row>
    <row r="201" spans="1:110" s="175" customFormat="1" ht="64.5" customHeight="1">
      <c r="A201" s="263"/>
      <c r="F201" s="263"/>
      <c r="I201" s="248"/>
      <c r="J201" s="248"/>
      <c r="K201" s="242"/>
      <c r="O201" s="173"/>
      <c r="T201" s="196"/>
      <c r="U201" s="196"/>
      <c r="AE201" s="196"/>
      <c r="AF201" s="196"/>
      <c r="AG201" s="196"/>
      <c r="AH201" s="196"/>
      <c r="AI201" s="196"/>
      <c r="AJ201" s="196"/>
      <c r="AK201" s="202"/>
      <c r="AL201" s="202"/>
      <c r="AM201" s="202"/>
      <c r="AN201" s="202"/>
      <c r="AO201" s="202"/>
      <c r="AP201" s="202"/>
      <c r="AQ201" s="202"/>
      <c r="AR201" s="202"/>
      <c r="AS201" s="202"/>
      <c r="BI201" s="200"/>
      <c r="BU201" s="196"/>
      <c r="CA201" s="231"/>
      <c r="CB201" s="173"/>
      <c r="CC201" s="173"/>
      <c r="CD201" s="173"/>
      <c r="CE201" s="173"/>
      <c r="CF201" s="173"/>
      <c r="CG201" s="173"/>
      <c r="CU201" s="175" t="str">
        <f t="shared" si="84"/>
        <v>N/A</v>
      </c>
      <c r="CV201" s="175" t="str">
        <f t="shared" si="85"/>
        <v>N/A</v>
      </c>
      <c r="CW201" s="175" t="str">
        <f t="shared" si="86"/>
        <v>N/A</v>
      </c>
      <c r="CX201" s="175" t="str">
        <f t="shared" si="87"/>
        <v>N/A</v>
      </c>
      <c r="CY201" s="175" t="str">
        <f t="shared" si="88"/>
        <v>N/A</v>
      </c>
      <c r="CZ201" s="175" t="str">
        <f t="shared" si="89"/>
        <v>N/A</v>
      </c>
      <c r="DA201" s="175" t="str">
        <f t="shared" si="90"/>
        <v>N/A</v>
      </c>
      <c r="DB201" s="175" t="str">
        <f t="shared" si="91"/>
        <v>N/A</v>
      </c>
      <c r="DC201" s="175" t="str">
        <f t="shared" si="92"/>
        <v>N/A</v>
      </c>
      <c r="DD201" s="175" t="str">
        <f t="shared" si="93"/>
        <v>N/A</v>
      </c>
      <c r="DE201" s="175" t="str">
        <f t="shared" si="94"/>
        <v>N/A</v>
      </c>
      <c r="DF201" s="175" t="str">
        <f t="shared" si="95"/>
        <v>N/A</v>
      </c>
    </row>
    <row r="202" spans="1:110" s="175" customFormat="1" ht="64.5" customHeight="1">
      <c r="A202" s="263"/>
      <c r="F202" s="263"/>
      <c r="I202" s="248"/>
      <c r="J202" s="248"/>
      <c r="K202" s="242"/>
      <c r="O202" s="173"/>
      <c r="T202" s="196"/>
      <c r="U202" s="196"/>
      <c r="AE202" s="196"/>
      <c r="AF202" s="196"/>
      <c r="AG202" s="196"/>
      <c r="AH202" s="196"/>
      <c r="AI202" s="196"/>
      <c r="AJ202" s="196"/>
      <c r="AK202" s="202"/>
      <c r="AL202" s="202"/>
      <c r="AM202" s="202"/>
      <c r="AN202" s="202"/>
      <c r="AO202" s="202"/>
      <c r="AP202" s="202"/>
      <c r="AQ202" s="202"/>
      <c r="AR202" s="202"/>
      <c r="AS202" s="202"/>
      <c r="BA202" s="173"/>
      <c r="BB202" s="173"/>
      <c r="BC202" s="173"/>
      <c r="BD202" s="173"/>
      <c r="BE202" s="173"/>
      <c r="BF202" s="173"/>
      <c r="BG202" s="173"/>
      <c r="BH202" s="173"/>
      <c r="BI202" s="200"/>
      <c r="BJ202" s="173"/>
      <c r="BK202" s="173"/>
      <c r="BL202" s="173"/>
      <c r="BM202" s="173"/>
      <c r="BN202" s="173"/>
      <c r="BO202" s="173"/>
      <c r="BP202" s="173"/>
      <c r="BQ202" s="173"/>
      <c r="BR202" s="173"/>
      <c r="BS202" s="173"/>
      <c r="BT202" s="173"/>
      <c r="BU202" s="196"/>
      <c r="BV202" s="173"/>
      <c r="BW202" s="173"/>
      <c r="BX202" s="173"/>
      <c r="BY202" s="173"/>
      <c r="BZ202" s="173"/>
      <c r="CA202" s="231"/>
      <c r="CB202" s="173"/>
      <c r="CC202" s="173"/>
      <c r="CD202" s="173"/>
      <c r="CE202" s="173"/>
      <c r="CF202" s="173"/>
      <c r="CG202" s="173"/>
      <c r="CU202" s="175" t="str">
        <f t="shared" si="84"/>
        <v>N/A</v>
      </c>
      <c r="CV202" s="175" t="str">
        <f t="shared" si="85"/>
        <v>N/A</v>
      </c>
      <c r="CW202" s="175" t="str">
        <f t="shared" si="86"/>
        <v>N/A</v>
      </c>
      <c r="CX202" s="175" t="str">
        <f t="shared" si="87"/>
        <v>N/A</v>
      </c>
      <c r="CY202" s="175" t="str">
        <f t="shared" si="88"/>
        <v>N/A</v>
      </c>
      <c r="CZ202" s="175" t="str">
        <f t="shared" si="89"/>
        <v>N/A</v>
      </c>
      <c r="DA202" s="175" t="str">
        <f t="shared" si="90"/>
        <v>N/A</v>
      </c>
      <c r="DB202" s="175" t="str">
        <f t="shared" si="91"/>
        <v>N/A</v>
      </c>
      <c r="DC202" s="175" t="str">
        <f t="shared" si="92"/>
        <v>N/A</v>
      </c>
      <c r="DD202" s="175" t="str">
        <f t="shared" si="93"/>
        <v>N/A</v>
      </c>
      <c r="DE202" s="175" t="str">
        <f t="shared" si="94"/>
        <v>N/A</v>
      </c>
      <c r="DF202" s="175" t="str">
        <f t="shared" si="95"/>
        <v>N/A</v>
      </c>
    </row>
    <row r="203" spans="1:110" s="175" customFormat="1" ht="64.5" customHeight="1">
      <c r="A203" s="263"/>
      <c r="F203" s="263"/>
      <c r="I203" s="248"/>
      <c r="J203" s="248"/>
      <c r="K203" s="242"/>
      <c r="O203" s="173"/>
      <c r="T203" s="196"/>
      <c r="U203" s="196"/>
      <c r="AE203" s="196"/>
      <c r="AF203" s="196"/>
      <c r="AG203" s="196"/>
      <c r="AH203" s="196"/>
      <c r="AI203" s="196"/>
      <c r="AJ203" s="196"/>
      <c r="AK203" s="202"/>
      <c r="AL203" s="202"/>
      <c r="AM203" s="202"/>
      <c r="AN203" s="202"/>
      <c r="AO203" s="202"/>
      <c r="AP203" s="202"/>
      <c r="AQ203" s="202"/>
      <c r="AR203" s="202"/>
      <c r="AS203" s="202"/>
      <c r="BA203" s="173"/>
      <c r="BB203" s="173"/>
      <c r="BC203" s="173"/>
      <c r="BD203" s="173"/>
      <c r="BE203" s="173"/>
      <c r="BF203" s="173"/>
      <c r="BG203" s="173"/>
      <c r="BH203" s="173"/>
      <c r="BI203" s="200"/>
      <c r="BJ203" s="173"/>
      <c r="BK203" s="173"/>
      <c r="BL203" s="173"/>
      <c r="BM203" s="173"/>
      <c r="BN203" s="173"/>
      <c r="BO203" s="173"/>
      <c r="BP203" s="173"/>
      <c r="BQ203" s="173"/>
      <c r="BR203" s="173"/>
      <c r="BS203" s="173"/>
      <c r="BT203" s="173"/>
      <c r="BU203" s="196"/>
      <c r="BV203" s="173"/>
      <c r="BW203" s="173"/>
      <c r="BX203" s="173"/>
      <c r="BY203" s="173"/>
      <c r="BZ203" s="173"/>
      <c r="CA203" s="231"/>
      <c r="CB203" s="173"/>
      <c r="CC203" s="173"/>
      <c r="CD203" s="173"/>
      <c r="CE203" s="173"/>
      <c r="CF203" s="173"/>
      <c r="CG203" s="173"/>
      <c r="CU203" s="175" t="str">
        <f t="shared" si="84"/>
        <v>N/A</v>
      </c>
      <c r="CV203" s="175" t="str">
        <f t="shared" si="85"/>
        <v>N/A</v>
      </c>
      <c r="CW203" s="175" t="str">
        <f t="shared" si="86"/>
        <v>N/A</v>
      </c>
      <c r="CX203" s="175" t="str">
        <f t="shared" si="87"/>
        <v>N/A</v>
      </c>
      <c r="CY203" s="175" t="str">
        <f t="shared" si="88"/>
        <v>N/A</v>
      </c>
      <c r="CZ203" s="175" t="str">
        <f t="shared" si="89"/>
        <v>N/A</v>
      </c>
      <c r="DA203" s="175" t="str">
        <f t="shared" si="90"/>
        <v>N/A</v>
      </c>
      <c r="DB203" s="175" t="str">
        <f t="shared" si="91"/>
        <v>N/A</v>
      </c>
      <c r="DC203" s="175" t="str">
        <f t="shared" si="92"/>
        <v>N/A</v>
      </c>
      <c r="DD203" s="175" t="str">
        <f t="shared" si="93"/>
        <v>N/A</v>
      </c>
      <c r="DE203" s="175" t="str">
        <f t="shared" si="94"/>
        <v>N/A</v>
      </c>
      <c r="DF203" s="175" t="str">
        <f t="shared" si="95"/>
        <v>N/A</v>
      </c>
    </row>
    <row r="204" spans="1:110" ht="64.5" customHeight="1">
      <c r="H204" s="175"/>
      <c r="I204" s="248"/>
      <c r="K204" s="242"/>
      <c r="Q204" s="226"/>
      <c r="U204" s="226"/>
      <c r="AE204" s="226"/>
      <c r="AF204" s="226"/>
      <c r="AG204" s="226"/>
      <c r="AH204" s="226"/>
      <c r="AI204" s="226"/>
      <c r="AJ204" s="226"/>
      <c r="AK204" s="227"/>
      <c r="AL204" s="227"/>
      <c r="AM204" s="227"/>
      <c r="AN204" s="227"/>
      <c r="AO204" s="227"/>
      <c r="AP204" s="227"/>
      <c r="AQ204" s="227"/>
      <c r="AR204" s="227"/>
      <c r="AS204" s="227"/>
      <c r="BI204" s="200"/>
      <c r="BU204" s="196"/>
      <c r="CU204" s="175" t="str">
        <f t="shared" si="84"/>
        <v>N/A</v>
      </c>
      <c r="CV204" s="175" t="str">
        <f t="shared" si="85"/>
        <v>N/A</v>
      </c>
      <c r="CW204" s="175" t="str">
        <f t="shared" si="86"/>
        <v>N/A</v>
      </c>
      <c r="CX204" s="175" t="str">
        <f t="shared" si="87"/>
        <v>N/A</v>
      </c>
      <c r="CY204" s="175" t="str">
        <f t="shared" si="88"/>
        <v>N/A</v>
      </c>
      <c r="CZ204" s="175" t="str">
        <f t="shared" si="89"/>
        <v>N/A</v>
      </c>
      <c r="DA204" s="175" t="str">
        <f t="shared" si="90"/>
        <v>N/A</v>
      </c>
      <c r="DB204" s="175" t="str">
        <f t="shared" si="91"/>
        <v>N/A</v>
      </c>
      <c r="DC204" s="175" t="str">
        <f t="shared" si="92"/>
        <v>N/A</v>
      </c>
      <c r="DD204" s="175" t="str">
        <f t="shared" si="93"/>
        <v>N/A</v>
      </c>
      <c r="DE204" s="175" t="str">
        <f t="shared" si="94"/>
        <v>N/A</v>
      </c>
      <c r="DF204" s="175" t="str">
        <f t="shared" si="95"/>
        <v>N/A</v>
      </c>
    </row>
    <row r="205" spans="1:110" ht="64.5" customHeight="1">
      <c r="H205" s="175"/>
      <c r="I205" s="248"/>
      <c r="K205" s="242"/>
      <c r="Q205" s="226"/>
      <c r="U205" s="226"/>
      <c r="AE205" s="226"/>
      <c r="AF205" s="226"/>
      <c r="AG205" s="226"/>
      <c r="AH205" s="226"/>
      <c r="AI205" s="226"/>
      <c r="AJ205" s="226"/>
      <c r="AK205" s="227"/>
      <c r="AL205" s="227"/>
      <c r="AM205" s="227"/>
      <c r="AN205" s="227"/>
      <c r="AO205" s="227"/>
      <c r="AP205" s="227"/>
      <c r="AQ205" s="227"/>
      <c r="AR205" s="227"/>
      <c r="AS205" s="227"/>
      <c r="CU205" s="175" t="str">
        <f t="shared" si="84"/>
        <v>N/A</v>
      </c>
      <c r="CV205" s="175" t="str">
        <f t="shared" si="85"/>
        <v>N/A</v>
      </c>
      <c r="CW205" s="175" t="str">
        <f t="shared" si="86"/>
        <v>N/A</v>
      </c>
      <c r="CX205" s="175" t="str">
        <f t="shared" si="87"/>
        <v>N/A</v>
      </c>
      <c r="CY205" s="175" t="str">
        <f t="shared" si="88"/>
        <v>N/A</v>
      </c>
      <c r="CZ205" s="175" t="str">
        <f t="shared" si="89"/>
        <v>N/A</v>
      </c>
      <c r="DA205" s="175" t="str">
        <f t="shared" si="90"/>
        <v>N/A</v>
      </c>
      <c r="DB205" s="175" t="str">
        <f t="shared" si="91"/>
        <v>N/A</v>
      </c>
      <c r="DC205" s="175" t="str">
        <f t="shared" si="92"/>
        <v>N/A</v>
      </c>
      <c r="DD205" s="175" t="str">
        <f t="shared" si="93"/>
        <v>N/A</v>
      </c>
      <c r="DE205" s="175" t="str">
        <f t="shared" si="94"/>
        <v>N/A</v>
      </c>
      <c r="DF205" s="175" t="str">
        <f t="shared" si="95"/>
        <v>N/A</v>
      </c>
    </row>
    <row r="206" spans="1:110" ht="64.5" customHeight="1">
      <c r="I206" s="248"/>
      <c r="T206" s="226"/>
      <c r="AE206" s="226"/>
      <c r="AF206" s="226"/>
      <c r="AG206" s="226"/>
      <c r="AH206" s="226"/>
      <c r="AI206" s="226"/>
      <c r="AJ206" s="226"/>
      <c r="AK206" s="227"/>
      <c r="AL206" s="227"/>
      <c r="AM206" s="227"/>
      <c r="AN206" s="227"/>
      <c r="AO206" s="227"/>
      <c r="AP206" s="227"/>
      <c r="AQ206" s="227"/>
      <c r="AR206" s="227"/>
      <c r="AS206" s="227"/>
      <c r="CU206" s="175" t="str">
        <f t="shared" si="84"/>
        <v>N/A</v>
      </c>
      <c r="CV206" s="175" t="str">
        <f t="shared" si="85"/>
        <v>N/A</v>
      </c>
      <c r="CW206" s="175" t="str">
        <f t="shared" si="86"/>
        <v>N/A</v>
      </c>
      <c r="CX206" s="175" t="str">
        <f t="shared" si="87"/>
        <v>N/A</v>
      </c>
      <c r="CY206" s="175" t="str">
        <f t="shared" si="88"/>
        <v>N/A</v>
      </c>
      <c r="CZ206" s="175" t="str">
        <f t="shared" si="89"/>
        <v>N/A</v>
      </c>
      <c r="DA206" s="175" t="str">
        <f t="shared" si="90"/>
        <v>N/A</v>
      </c>
      <c r="DB206" s="175" t="str">
        <f t="shared" si="91"/>
        <v>N/A</v>
      </c>
      <c r="DC206" s="175" t="str">
        <f t="shared" si="92"/>
        <v>N/A</v>
      </c>
      <c r="DD206" s="175" t="str">
        <f t="shared" si="93"/>
        <v>N/A</v>
      </c>
      <c r="DE206" s="175" t="str">
        <f t="shared" si="94"/>
        <v>N/A</v>
      </c>
      <c r="DF206" s="175" t="str">
        <f t="shared" si="95"/>
        <v>N/A</v>
      </c>
    </row>
    <row r="207" spans="1:110" ht="64.5" customHeight="1">
      <c r="I207" s="248"/>
      <c r="T207" s="226"/>
      <c r="AE207" s="226"/>
      <c r="AF207" s="226"/>
      <c r="AG207" s="226"/>
      <c r="AH207" s="226"/>
      <c r="AI207" s="226"/>
      <c r="AJ207" s="226"/>
      <c r="AK207" s="227"/>
      <c r="AL207" s="227"/>
      <c r="AM207" s="227"/>
      <c r="AN207" s="227"/>
      <c r="AO207" s="227"/>
      <c r="AP207" s="227"/>
      <c r="AQ207" s="227"/>
      <c r="AR207" s="227"/>
      <c r="AS207" s="227"/>
      <c r="CU207" s="175" t="str">
        <f t="shared" si="84"/>
        <v>N/A</v>
      </c>
      <c r="CV207" s="175" t="str">
        <f t="shared" si="85"/>
        <v>N/A</v>
      </c>
      <c r="CW207" s="175" t="str">
        <f t="shared" si="86"/>
        <v>N/A</v>
      </c>
      <c r="CX207" s="175" t="str">
        <f t="shared" si="87"/>
        <v>N/A</v>
      </c>
      <c r="CY207" s="175" t="str">
        <f t="shared" si="88"/>
        <v>N/A</v>
      </c>
      <c r="CZ207" s="175" t="str">
        <f t="shared" si="89"/>
        <v>N/A</v>
      </c>
      <c r="DA207" s="175" t="str">
        <f t="shared" si="90"/>
        <v>N/A</v>
      </c>
      <c r="DB207" s="175" t="str">
        <f t="shared" si="91"/>
        <v>N/A</v>
      </c>
      <c r="DC207" s="175" t="str">
        <f t="shared" si="92"/>
        <v>N/A</v>
      </c>
      <c r="DD207" s="175" t="str">
        <f t="shared" si="93"/>
        <v>N/A</v>
      </c>
      <c r="DE207" s="175" t="str">
        <f t="shared" si="94"/>
        <v>N/A</v>
      </c>
      <c r="DF207" s="175" t="str">
        <f t="shared" si="95"/>
        <v>N/A</v>
      </c>
    </row>
    <row r="208" spans="1:110" ht="64.5" customHeight="1">
      <c r="I208" s="248"/>
      <c r="T208" s="226"/>
      <c r="AE208" s="226"/>
      <c r="AF208" s="226"/>
      <c r="AG208" s="226"/>
      <c r="AH208" s="226"/>
      <c r="AI208" s="226"/>
      <c r="AJ208" s="226"/>
      <c r="AK208" s="227"/>
      <c r="AL208" s="227"/>
      <c r="AM208" s="227"/>
      <c r="AN208" s="227"/>
      <c r="AO208" s="227"/>
      <c r="AP208" s="227"/>
      <c r="AQ208" s="227"/>
      <c r="AR208" s="227"/>
      <c r="AS208" s="227"/>
      <c r="CU208" s="175" t="str">
        <f t="shared" si="84"/>
        <v>N/A</v>
      </c>
      <c r="CV208" s="175" t="str">
        <f t="shared" si="85"/>
        <v>N/A</v>
      </c>
      <c r="CW208" s="175" t="str">
        <f t="shared" si="86"/>
        <v>N/A</v>
      </c>
      <c r="CX208" s="175" t="str">
        <f t="shared" si="87"/>
        <v>N/A</v>
      </c>
      <c r="CY208" s="175" t="str">
        <f t="shared" si="88"/>
        <v>N/A</v>
      </c>
      <c r="CZ208" s="175" t="str">
        <f t="shared" si="89"/>
        <v>N/A</v>
      </c>
      <c r="DA208" s="175" t="str">
        <f t="shared" si="90"/>
        <v>N/A</v>
      </c>
      <c r="DB208" s="175" t="str">
        <f t="shared" si="91"/>
        <v>N/A</v>
      </c>
      <c r="DC208" s="175" t="str">
        <f t="shared" si="92"/>
        <v>N/A</v>
      </c>
      <c r="DD208" s="175" t="str">
        <f t="shared" si="93"/>
        <v>N/A</v>
      </c>
      <c r="DE208" s="175" t="str">
        <f t="shared" si="94"/>
        <v>N/A</v>
      </c>
      <c r="DF208" s="175" t="str">
        <f t="shared" si="95"/>
        <v>N/A</v>
      </c>
    </row>
    <row r="209" spans="9:110" ht="64.5" customHeight="1">
      <c r="I209" s="248"/>
      <c r="T209" s="226"/>
      <c r="AE209" s="226"/>
      <c r="AF209" s="226"/>
      <c r="AG209" s="226"/>
      <c r="AH209" s="226"/>
      <c r="AI209" s="226"/>
      <c r="AJ209" s="226"/>
      <c r="AK209" s="227"/>
      <c r="AL209" s="227"/>
      <c r="AM209" s="227"/>
      <c r="AN209" s="227"/>
      <c r="AO209" s="227"/>
      <c r="AP209" s="227"/>
      <c r="AQ209" s="227"/>
      <c r="AR209" s="227"/>
      <c r="AS209" s="227"/>
      <c r="CU209" s="175" t="str">
        <f t="shared" si="84"/>
        <v>N/A</v>
      </c>
      <c r="CV209" s="175" t="str">
        <f t="shared" si="85"/>
        <v>N/A</v>
      </c>
      <c r="CW209" s="175" t="str">
        <f t="shared" si="86"/>
        <v>N/A</v>
      </c>
      <c r="CX209" s="175" t="str">
        <f t="shared" si="87"/>
        <v>N/A</v>
      </c>
      <c r="CY209" s="175" t="str">
        <f t="shared" si="88"/>
        <v>N/A</v>
      </c>
      <c r="CZ209" s="175" t="str">
        <f t="shared" si="89"/>
        <v>N/A</v>
      </c>
      <c r="DA209" s="175" t="str">
        <f t="shared" si="90"/>
        <v>N/A</v>
      </c>
      <c r="DB209" s="175" t="str">
        <f t="shared" si="91"/>
        <v>N/A</v>
      </c>
      <c r="DC209" s="175" t="str">
        <f t="shared" si="92"/>
        <v>N/A</v>
      </c>
      <c r="DD209" s="175" t="str">
        <f t="shared" si="93"/>
        <v>N/A</v>
      </c>
      <c r="DE209" s="175" t="str">
        <f t="shared" si="94"/>
        <v>N/A</v>
      </c>
      <c r="DF209" s="175" t="str">
        <f t="shared" si="95"/>
        <v>N/A</v>
      </c>
    </row>
    <row r="210" spans="9:110" ht="64.5" customHeight="1">
      <c r="I210" s="248"/>
      <c r="T210" s="226"/>
      <c r="AE210" s="226"/>
      <c r="AF210" s="226"/>
      <c r="AG210" s="226"/>
      <c r="AH210" s="226"/>
      <c r="AI210" s="226"/>
      <c r="AJ210" s="226"/>
      <c r="AK210" s="227"/>
      <c r="AL210" s="227"/>
      <c r="AM210" s="227"/>
      <c r="AN210" s="227"/>
      <c r="AO210" s="227"/>
      <c r="AP210" s="227"/>
      <c r="AQ210" s="227"/>
      <c r="AR210" s="227"/>
      <c r="AS210" s="227"/>
      <c r="CU210" s="175" t="str">
        <f t="shared" si="84"/>
        <v>N/A</v>
      </c>
      <c r="CV210" s="175" t="str">
        <f t="shared" si="85"/>
        <v>N/A</v>
      </c>
      <c r="CW210" s="175" t="str">
        <f t="shared" si="86"/>
        <v>N/A</v>
      </c>
      <c r="CX210" s="175" t="str">
        <f t="shared" si="87"/>
        <v>N/A</v>
      </c>
      <c r="CY210" s="175" t="str">
        <f t="shared" si="88"/>
        <v>N/A</v>
      </c>
      <c r="CZ210" s="175" t="str">
        <f t="shared" si="89"/>
        <v>N/A</v>
      </c>
      <c r="DA210" s="175" t="str">
        <f t="shared" si="90"/>
        <v>N/A</v>
      </c>
      <c r="DB210" s="175" t="str">
        <f t="shared" si="91"/>
        <v>N/A</v>
      </c>
      <c r="DC210" s="175" t="str">
        <f t="shared" si="92"/>
        <v>N/A</v>
      </c>
      <c r="DD210" s="175" t="str">
        <f t="shared" si="93"/>
        <v>N/A</v>
      </c>
      <c r="DE210" s="175" t="str">
        <f t="shared" si="94"/>
        <v>N/A</v>
      </c>
      <c r="DF210" s="175" t="str">
        <f t="shared" si="95"/>
        <v>N/A</v>
      </c>
    </row>
    <row r="211" spans="9:110" ht="64.5" customHeight="1">
      <c r="I211" s="248"/>
      <c r="T211" s="226"/>
      <c r="AE211" s="226"/>
      <c r="AF211" s="226"/>
      <c r="AG211" s="226"/>
      <c r="AH211" s="226"/>
      <c r="AI211" s="226"/>
      <c r="AJ211" s="226"/>
      <c r="AK211" s="227"/>
      <c r="AL211" s="227"/>
      <c r="AM211" s="227"/>
      <c r="AN211" s="227"/>
      <c r="AO211" s="227"/>
      <c r="AP211" s="227"/>
      <c r="AQ211" s="227"/>
      <c r="AR211" s="227"/>
      <c r="AS211" s="227"/>
      <c r="CU211" s="175" t="str">
        <f t="shared" si="84"/>
        <v>N/A</v>
      </c>
      <c r="CV211" s="175" t="str">
        <f t="shared" si="85"/>
        <v>N/A</v>
      </c>
      <c r="CW211" s="175" t="str">
        <f t="shared" si="86"/>
        <v>N/A</v>
      </c>
      <c r="CX211" s="175" t="str">
        <f t="shared" si="87"/>
        <v>N/A</v>
      </c>
      <c r="CY211" s="175" t="str">
        <f t="shared" si="88"/>
        <v>N/A</v>
      </c>
      <c r="CZ211" s="175" t="str">
        <f t="shared" si="89"/>
        <v>N/A</v>
      </c>
      <c r="DA211" s="175" t="str">
        <f t="shared" si="90"/>
        <v>N/A</v>
      </c>
      <c r="DB211" s="175" t="str">
        <f t="shared" si="91"/>
        <v>N/A</v>
      </c>
      <c r="DC211" s="175" t="str">
        <f t="shared" si="92"/>
        <v>N/A</v>
      </c>
      <c r="DD211" s="175" t="str">
        <f t="shared" si="93"/>
        <v>N/A</v>
      </c>
      <c r="DE211" s="175" t="str">
        <f t="shared" si="94"/>
        <v>N/A</v>
      </c>
      <c r="DF211" s="175" t="str">
        <f t="shared" si="95"/>
        <v>N/A</v>
      </c>
    </row>
    <row r="212" spans="9:110" ht="64.5" customHeight="1">
      <c r="I212" s="248"/>
      <c r="T212" s="226"/>
      <c r="AE212" s="226"/>
      <c r="AF212" s="226"/>
      <c r="AG212" s="226"/>
      <c r="AH212" s="226"/>
      <c r="AI212" s="226"/>
      <c r="AJ212" s="226"/>
      <c r="AK212" s="227"/>
      <c r="AL212" s="227"/>
      <c r="AM212" s="227"/>
      <c r="AN212" s="227"/>
      <c r="AO212" s="227"/>
      <c r="AP212" s="227"/>
      <c r="AQ212" s="227"/>
      <c r="AR212" s="227"/>
      <c r="AS212" s="227"/>
      <c r="CU212" s="175" t="str">
        <f t="shared" si="84"/>
        <v>N/A</v>
      </c>
      <c r="CV212" s="175" t="str">
        <f t="shared" si="85"/>
        <v>N/A</v>
      </c>
      <c r="CW212" s="175" t="str">
        <f t="shared" si="86"/>
        <v>N/A</v>
      </c>
      <c r="CX212" s="175" t="str">
        <f t="shared" si="87"/>
        <v>N/A</v>
      </c>
      <c r="CY212" s="175" t="str">
        <f t="shared" si="88"/>
        <v>N/A</v>
      </c>
      <c r="CZ212" s="175" t="str">
        <f t="shared" si="89"/>
        <v>N/A</v>
      </c>
      <c r="DA212" s="175" t="str">
        <f t="shared" si="90"/>
        <v>N/A</v>
      </c>
      <c r="DB212" s="175" t="str">
        <f t="shared" si="91"/>
        <v>N/A</v>
      </c>
      <c r="DC212" s="175" t="str">
        <f t="shared" si="92"/>
        <v>N/A</v>
      </c>
      <c r="DD212" s="175" t="str">
        <f t="shared" si="93"/>
        <v>N/A</v>
      </c>
      <c r="DE212" s="175" t="str">
        <f t="shared" si="94"/>
        <v>N/A</v>
      </c>
      <c r="DF212" s="175" t="str">
        <f t="shared" si="95"/>
        <v>N/A</v>
      </c>
    </row>
    <row r="213" spans="9:110" ht="64.5" customHeight="1">
      <c r="I213" s="248"/>
      <c r="T213" s="226"/>
      <c r="AE213" s="226"/>
      <c r="AF213" s="226"/>
      <c r="AG213" s="226"/>
      <c r="AH213" s="226"/>
      <c r="AI213" s="226"/>
      <c r="AJ213" s="226"/>
      <c r="AK213" s="227"/>
      <c r="AL213" s="227"/>
      <c r="AM213" s="227"/>
      <c r="AN213" s="227"/>
      <c r="AO213" s="227"/>
      <c r="AP213" s="227"/>
      <c r="AQ213" s="227"/>
      <c r="AR213" s="227"/>
      <c r="AS213" s="227"/>
      <c r="CU213" s="175" t="str">
        <f t="shared" si="84"/>
        <v>N/A</v>
      </c>
      <c r="CV213" s="175" t="str">
        <f t="shared" si="85"/>
        <v>N/A</v>
      </c>
      <c r="CW213" s="175" t="str">
        <f t="shared" si="86"/>
        <v>N/A</v>
      </c>
      <c r="CX213" s="175" t="str">
        <f t="shared" si="87"/>
        <v>N/A</v>
      </c>
      <c r="CY213" s="175" t="str">
        <f t="shared" si="88"/>
        <v>N/A</v>
      </c>
      <c r="CZ213" s="175" t="str">
        <f t="shared" si="89"/>
        <v>N/A</v>
      </c>
      <c r="DA213" s="175" t="str">
        <f t="shared" si="90"/>
        <v>N/A</v>
      </c>
      <c r="DB213" s="175" t="str">
        <f t="shared" si="91"/>
        <v>N/A</v>
      </c>
      <c r="DC213" s="175" t="str">
        <f t="shared" si="92"/>
        <v>N/A</v>
      </c>
      <c r="DD213" s="175" t="str">
        <f t="shared" si="93"/>
        <v>N/A</v>
      </c>
      <c r="DE213" s="175" t="str">
        <f t="shared" si="94"/>
        <v>N/A</v>
      </c>
      <c r="DF213" s="175" t="str">
        <f t="shared" si="95"/>
        <v>N/A</v>
      </c>
    </row>
    <row r="214" spans="9:110" ht="64.5" customHeight="1">
      <c r="I214" s="248"/>
      <c r="T214" s="226"/>
      <c r="AE214" s="226"/>
      <c r="AF214" s="226"/>
      <c r="AG214" s="226"/>
      <c r="AH214" s="226"/>
      <c r="AI214" s="226"/>
      <c r="AJ214" s="226"/>
      <c r="AK214" s="227"/>
      <c r="AL214" s="227"/>
      <c r="AM214" s="227"/>
      <c r="AN214" s="227"/>
      <c r="AO214" s="227"/>
      <c r="AP214" s="227"/>
      <c r="AQ214" s="227"/>
      <c r="AR214" s="227"/>
      <c r="AS214" s="227"/>
      <c r="CU214" s="175" t="str">
        <f t="shared" si="84"/>
        <v>N/A</v>
      </c>
      <c r="CV214" s="175" t="str">
        <f t="shared" si="85"/>
        <v>N/A</v>
      </c>
      <c r="CW214" s="175" t="str">
        <f t="shared" si="86"/>
        <v>N/A</v>
      </c>
      <c r="CX214" s="175" t="str">
        <f t="shared" si="87"/>
        <v>N/A</v>
      </c>
      <c r="CY214" s="175" t="str">
        <f t="shared" si="88"/>
        <v>N/A</v>
      </c>
      <c r="CZ214" s="175" t="str">
        <f t="shared" si="89"/>
        <v>N/A</v>
      </c>
      <c r="DA214" s="175" t="str">
        <f t="shared" si="90"/>
        <v>N/A</v>
      </c>
      <c r="DB214" s="175" t="str">
        <f t="shared" si="91"/>
        <v>N/A</v>
      </c>
      <c r="DC214" s="175" t="str">
        <f t="shared" si="92"/>
        <v>N/A</v>
      </c>
      <c r="DD214" s="175" t="str">
        <f t="shared" si="93"/>
        <v>N/A</v>
      </c>
      <c r="DE214" s="175" t="str">
        <f t="shared" si="94"/>
        <v>N/A</v>
      </c>
      <c r="DF214" s="175" t="str">
        <f t="shared" si="95"/>
        <v>N/A</v>
      </c>
    </row>
    <row r="215" spans="9:110" ht="64.5" customHeight="1">
      <c r="I215" s="248"/>
      <c r="T215" s="226"/>
      <c r="AE215" s="226"/>
      <c r="AF215" s="226"/>
      <c r="AG215" s="226"/>
      <c r="AH215" s="226"/>
      <c r="AI215" s="226"/>
      <c r="AJ215" s="226"/>
      <c r="AK215" s="227"/>
      <c r="AL215" s="227"/>
      <c r="AM215" s="227"/>
      <c r="AN215" s="227"/>
      <c r="AO215" s="227"/>
      <c r="AP215" s="227"/>
      <c r="AQ215" s="227"/>
      <c r="AR215" s="227"/>
      <c r="AS215" s="227"/>
      <c r="CU215" s="175" t="str">
        <f t="shared" si="84"/>
        <v>N/A</v>
      </c>
      <c r="CV215" s="175" t="str">
        <f t="shared" si="85"/>
        <v>N/A</v>
      </c>
      <c r="CW215" s="175" t="str">
        <f t="shared" si="86"/>
        <v>N/A</v>
      </c>
      <c r="CX215" s="175" t="str">
        <f t="shared" si="87"/>
        <v>N/A</v>
      </c>
      <c r="CY215" s="175" t="str">
        <f t="shared" si="88"/>
        <v>N/A</v>
      </c>
      <c r="CZ215" s="175" t="str">
        <f t="shared" si="89"/>
        <v>N/A</v>
      </c>
      <c r="DA215" s="175" t="str">
        <f t="shared" si="90"/>
        <v>N/A</v>
      </c>
      <c r="DB215" s="175" t="str">
        <f t="shared" si="91"/>
        <v>N/A</v>
      </c>
      <c r="DC215" s="175" t="str">
        <f t="shared" si="92"/>
        <v>N/A</v>
      </c>
      <c r="DD215" s="175" t="str">
        <f t="shared" si="93"/>
        <v>N/A</v>
      </c>
      <c r="DE215" s="175" t="str">
        <f t="shared" si="94"/>
        <v>N/A</v>
      </c>
      <c r="DF215" s="175" t="str">
        <f t="shared" si="95"/>
        <v>N/A</v>
      </c>
    </row>
    <row r="216" spans="9:110" ht="64.5" customHeight="1">
      <c r="I216" s="248"/>
      <c r="T216" s="226"/>
      <c r="AE216" s="226"/>
      <c r="AF216" s="226"/>
      <c r="AG216" s="226"/>
      <c r="AH216" s="226"/>
      <c r="AI216" s="226"/>
      <c r="AJ216" s="226"/>
      <c r="AK216" s="227"/>
      <c r="AL216" s="227"/>
      <c r="AM216" s="227"/>
      <c r="AN216" s="227"/>
      <c r="AO216" s="227"/>
      <c r="AP216" s="227"/>
      <c r="AQ216" s="227"/>
      <c r="AR216" s="227"/>
      <c r="AS216" s="227"/>
      <c r="CU216" s="175" t="str">
        <f t="shared" si="84"/>
        <v>N/A</v>
      </c>
      <c r="CV216" s="175" t="str">
        <f t="shared" si="85"/>
        <v>N/A</v>
      </c>
      <c r="CW216" s="175" t="str">
        <f t="shared" si="86"/>
        <v>N/A</v>
      </c>
      <c r="CX216" s="175" t="str">
        <f t="shared" si="87"/>
        <v>N/A</v>
      </c>
      <c r="CY216" s="175" t="str">
        <f t="shared" si="88"/>
        <v>N/A</v>
      </c>
      <c r="CZ216" s="175" t="str">
        <f t="shared" si="89"/>
        <v>N/A</v>
      </c>
      <c r="DA216" s="175" t="str">
        <f t="shared" si="90"/>
        <v>N/A</v>
      </c>
      <c r="DB216" s="175" t="str">
        <f t="shared" si="91"/>
        <v>N/A</v>
      </c>
      <c r="DC216" s="175" t="str">
        <f t="shared" si="92"/>
        <v>N/A</v>
      </c>
      <c r="DD216" s="175" t="str">
        <f t="shared" si="93"/>
        <v>N/A</v>
      </c>
      <c r="DE216" s="175" t="str">
        <f t="shared" si="94"/>
        <v>N/A</v>
      </c>
      <c r="DF216" s="175" t="str">
        <f t="shared" si="95"/>
        <v>N/A</v>
      </c>
    </row>
    <row r="217" spans="9:110" ht="64.5" customHeight="1">
      <c r="I217" s="248"/>
      <c r="T217" s="226"/>
      <c r="AE217" s="226"/>
      <c r="AF217" s="226"/>
      <c r="AG217" s="226"/>
      <c r="AH217" s="226"/>
      <c r="AI217" s="226"/>
      <c r="AJ217" s="226"/>
      <c r="AK217" s="227"/>
      <c r="AL217" s="227"/>
      <c r="AM217" s="227"/>
      <c r="AN217" s="227"/>
      <c r="AO217" s="227"/>
      <c r="AP217" s="227"/>
      <c r="AQ217" s="227"/>
      <c r="AR217" s="227"/>
      <c r="AS217" s="227"/>
      <c r="CU217" s="175" t="str">
        <f t="shared" si="84"/>
        <v>N/A</v>
      </c>
      <c r="CV217" s="175" t="str">
        <f t="shared" si="85"/>
        <v>N/A</v>
      </c>
      <c r="CW217" s="175" t="str">
        <f t="shared" si="86"/>
        <v>N/A</v>
      </c>
      <c r="CX217" s="175" t="str">
        <f t="shared" si="87"/>
        <v>N/A</v>
      </c>
      <c r="CY217" s="175" t="str">
        <f t="shared" si="88"/>
        <v>N/A</v>
      </c>
      <c r="CZ217" s="175" t="str">
        <f t="shared" si="89"/>
        <v>N/A</v>
      </c>
      <c r="DA217" s="175" t="str">
        <f t="shared" si="90"/>
        <v>N/A</v>
      </c>
      <c r="DB217" s="175" t="str">
        <f t="shared" si="91"/>
        <v>N/A</v>
      </c>
      <c r="DC217" s="175" t="str">
        <f t="shared" si="92"/>
        <v>N/A</v>
      </c>
      <c r="DD217" s="175" t="str">
        <f t="shared" si="93"/>
        <v>N/A</v>
      </c>
      <c r="DE217" s="175" t="str">
        <f t="shared" si="94"/>
        <v>N/A</v>
      </c>
      <c r="DF217" s="175" t="str">
        <f t="shared" si="95"/>
        <v>N/A</v>
      </c>
    </row>
    <row r="218" spans="9:110" ht="64.5" customHeight="1">
      <c r="I218" s="248"/>
      <c r="T218" s="226"/>
      <c r="AE218" s="226"/>
      <c r="AF218" s="226"/>
      <c r="AG218" s="226"/>
      <c r="AH218" s="226"/>
      <c r="AI218" s="226"/>
      <c r="AJ218" s="226"/>
      <c r="AK218" s="227"/>
      <c r="AL218" s="227"/>
      <c r="AM218" s="227"/>
      <c r="AN218" s="227"/>
      <c r="AO218" s="227"/>
      <c r="AP218" s="227"/>
      <c r="AQ218" s="227"/>
      <c r="AR218" s="227"/>
      <c r="AS218" s="227"/>
      <c r="CU218" s="175" t="str">
        <f t="shared" si="84"/>
        <v>N/A</v>
      </c>
      <c r="CV218" s="175" t="str">
        <f t="shared" si="85"/>
        <v>N/A</v>
      </c>
      <c r="CW218" s="175" t="str">
        <f t="shared" si="86"/>
        <v>N/A</v>
      </c>
      <c r="CX218" s="175" t="str">
        <f t="shared" si="87"/>
        <v>N/A</v>
      </c>
      <c r="CY218" s="175" t="str">
        <f t="shared" si="88"/>
        <v>N/A</v>
      </c>
      <c r="CZ218" s="175" t="str">
        <f t="shared" si="89"/>
        <v>N/A</v>
      </c>
      <c r="DA218" s="175" t="str">
        <f t="shared" si="90"/>
        <v>N/A</v>
      </c>
      <c r="DB218" s="175" t="str">
        <f t="shared" si="91"/>
        <v>N/A</v>
      </c>
      <c r="DC218" s="175" t="str">
        <f t="shared" si="92"/>
        <v>N/A</v>
      </c>
      <c r="DD218" s="175" t="str">
        <f t="shared" si="93"/>
        <v>N/A</v>
      </c>
      <c r="DE218" s="175" t="str">
        <f t="shared" si="94"/>
        <v>N/A</v>
      </c>
      <c r="DF218" s="175" t="str">
        <f t="shared" si="95"/>
        <v>N/A</v>
      </c>
    </row>
    <row r="219" spans="9:110" ht="64.5" customHeight="1">
      <c r="I219" s="248"/>
      <c r="J219" s="338"/>
      <c r="T219" s="226"/>
      <c r="AE219" s="226"/>
      <c r="AF219" s="226"/>
      <c r="AG219" s="226"/>
      <c r="AH219" s="226"/>
      <c r="AI219" s="226"/>
      <c r="AJ219" s="226"/>
      <c r="AK219" s="227"/>
      <c r="AL219" s="227"/>
      <c r="AM219" s="227"/>
      <c r="AN219" s="227"/>
      <c r="AO219" s="227"/>
      <c r="AP219" s="227"/>
      <c r="AQ219" s="227"/>
      <c r="AR219" s="227"/>
      <c r="AS219" s="227"/>
      <c r="CU219" s="175" t="str">
        <f t="shared" si="84"/>
        <v>N/A</v>
      </c>
      <c r="CV219" s="175" t="str">
        <f t="shared" si="85"/>
        <v>N/A</v>
      </c>
      <c r="CW219" s="175" t="str">
        <f t="shared" si="86"/>
        <v>N/A</v>
      </c>
      <c r="CX219" s="175" t="str">
        <f t="shared" si="87"/>
        <v>N/A</v>
      </c>
      <c r="CY219" s="175" t="str">
        <f t="shared" si="88"/>
        <v>N/A</v>
      </c>
      <c r="CZ219" s="175" t="str">
        <f t="shared" si="89"/>
        <v>N/A</v>
      </c>
      <c r="DA219" s="175" t="str">
        <f t="shared" si="90"/>
        <v>N/A</v>
      </c>
      <c r="DB219" s="175" t="str">
        <f t="shared" si="91"/>
        <v>N/A</v>
      </c>
      <c r="DC219" s="175" t="str">
        <f t="shared" si="92"/>
        <v>N/A</v>
      </c>
      <c r="DD219" s="175" t="str">
        <f t="shared" si="93"/>
        <v>N/A</v>
      </c>
      <c r="DE219" s="175" t="str">
        <f t="shared" si="94"/>
        <v>N/A</v>
      </c>
      <c r="DF219" s="175" t="str">
        <f t="shared" si="95"/>
        <v>N/A</v>
      </c>
    </row>
    <row r="220" spans="9:110" ht="64.5" customHeight="1">
      <c r="I220" s="248"/>
      <c r="T220" s="226"/>
      <c r="AE220" s="226"/>
      <c r="AF220" s="226"/>
      <c r="AG220" s="226"/>
      <c r="AH220" s="226"/>
      <c r="AI220" s="226"/>
      <c r="AJ220" s="226"/>
      <c r="AK220" s="227"/>
      <c r="AL220" s="227"/>
      <c r="AM220" s="227"/>
      <c r="AN220" s="227"/>
      <c r="AO220" s="227"/>
      <c r="AP220" s="227"/>
      <c r="AQ220" s="227"/>
      <c r="AR220" s="227"/>
      <c r="AS220" s="227"/>
      <c r="CU220" s="175" t="str">
        <f t="shared" si="84"/>
        <v>N/A</v>
      </c>
      <c r="CV220" s="175" t="str">
        <f t="shared" si="85"/>
        <v>N/A</v>
      </c>
      <c r="CW220" s="175" t="str">
        <f t="shared" si="86"/>
        <v>N/A</v>
      </c>
      <c r="CX220" s="175" t="str">
        <f t="shared" si="87"/>
        <v>N/A</v>
      </c>
      <c r="CY220" s="175" t="str">
        <f t="shared" si="88"/>
        <v>N/A</v>
      </c>
      <c r="CZ220" s="175" t="str">
        <f t="shared" si="89"/>
        <v>N/A</v>
      </c>
      <c r="DA220" s="175" t="str">
        <f t="shared" si="90"/>
        <v>N/A</v>
      </c>
      <c r="DB220" s="175" t="str">
        <f t="shared" si="91"/>
        <v>N/A</v>
      </c>
      <c r="DC220" s="175" t="str">
        <f t="shared" si="92"/>
        <v>N/A</v>
      </c>
      <c r="DD220" s="175" t="str">
        <f t="shared" si="93"/>
        <v>N/A</v>
      </c>
      <c r="DE220" s="175" t="str">
        <f t="shared" si="94"/>
        <v>N/A</v>
      </c>
      <c r="DF220" s="175" t="str">
        <f t="shared" si="95"/>
        <v>N/A</v>
      </c>
    </row>
    <row r="221" spans="9:110" ht="64.5" customHeight="1">
      <c r="I221" s="248"/>
      <c r="T221" s="226"/>
      <c r="AE221" s="226"/>
      <c r="AF221" s="226"/>
      <c r="AG221" s="226"/>
      <c r="AH221" s="226"/>
      <c r="AI221" s="226"/>
      <c r="AJ221" s="226"/>
      <c r="AK221" s="227"/>
      <c r="AL221" s="227"/>
      <c r="AM221" s="227"/>
      <c r="AN221" s="227"/>
      <c r="AO221" s="227"/>
      <c r="AP221" s="227"/>
      <c r="AQ221" s="227"/>
      <c r="AR221" s="227"/>
      <c r="AS221" s="227"/>
      <c r="CU221" s="175" t="str">
        <f t="shared" si="84"/>
        <v>N/A</v>
      </c>
      <c r="CV221" s="175" t="str">
        <f t="shared" si="85"/>
        <v>N/A</v>
      </c>
      <c r="CW221" s="175" t="str">
        <f t="shared" si="86"/>
        <v>N/A</v>
      </c>
      <c r="CX221" s="175" t="str">
        <f t="shared" si="87"/>
        <v>N/A</v>
      </c>
      <c r="CY221" s="175" t="str">
        <f t="shared" si="88"/>
        <v>N/A</v>
      </c>
      <c r="CZ221" s="175" t="str">
        <f t="shared" si="89"/>
        <v>N/A</v>
      </c>
      <c r="DA221" s="175" t="str">
        <f t="shared" si="90"/>
        <v>N/A</v>
      </c>
      <c r="DB221" s="175" t="str">
        <f t="shared" si="91"/>
        <v>N/A</v>
      </c>
      <c r="DC221" s="175" t="str">
        <f t="shared" si="92"/>
        <v>N/A</v>
      </c>
      <c r="DD221" s="175" t="str">
        <f t="shared" si="93"/>
        <v>N/A</v>
      </c>
      <c r="DE221" s="175" t="str">
        <f t="shared" si="94"/>
        <v>N/A</v>
      </c>
      <c r="DF221" s="175" t="str">
        <f t="shared" si="95"/>
        <v>N/A</v>
      </c>
    </row>
    <row r="222" spans="9:110" ht="64.5" customHeight="1">
      <c r="I222" s="248"/>
      <c r="T222" s="226"/>
      <c r="AE222" s="226"/>
      <c r="AF222" s="226"/>
      <c r="AG222" s="226"/>
      <c r="AH222" s="226"/>
      <c r="AI222" s="226"/>
      <c r="AJ222" s="226"/>
      <c r="AK222" s="227"/>
      <c r="AL222" s="227"/>
      <c r="AM222" s="227"/>
      <c r="AN222" s="227"/>
      <c r="AO222" s="227"/>
      <c r="AP222" s="227"/>
      <c r="AQ222" s="227"/>
      <c r="AR222" s="227"/>
      <c r="AS222" s="227"/>
      <c r="CU222" s="175" t="str">
        <f t="shared" si="84"/>
        <v>N/A</v>
      </c>
      <c r="CV222" s="175" t="str">
        <f t="shared" si="85"/>
        <v>N/A</v>
      </c>
      <c r="CW222" s="175" t="str">
        <f t="shared" si="86"/>
        <v>N/A</v>
      </c>
      <c r="CX222" s="175" t="str">
        <f t="shared" si="87"/>
        <v>N/A</v>
      </c>
      <c r="CY222" s="175" t="str">
        <f t="shared" si="88"/>
        <v>N/A</v>
      </c>
      <c r="CZ222" s="175" t="str">
        <f t="shared" si="89"/>
        <v>N/A</v>
      </c>
      <c r="DA222" s="175" t="str">
        <f t="shared" si="90"/>
        <v>N/A</v>
      </c>
      <c r="DB222" s="175" t="str">
        <f t="shared" si="91"/>
        <v>N/A</v>
      </c>
      <c r="DC222" s="175" t="str">
        <f t="shared" si="92"/>
        <v>N/A</v>
      </c>
      <c r="DD222" s="175" t="str">
        <f t="shared" si="93"/>
        <v>N/A</v>
      </c>
      <c r="DE222" s="175" t="str">
        <f t="shared" si="94"/>
        <v>N/A</v>
      </c>
      <c r="DF222" s="175" t="str">
        <f t="shared" si="95"/>
        <v>N/A</v>
      </c>
    </row>
    <row r="223" spans="9:110" ht="64.5" customHeight="1">
      <c r="I223" s="248"/>
      <c r="T223" s="226"/>
      <c r="AE223" s="226"/>
      <c r="AF223" s="226"/>
      <c r="AG223" s="226"/>
      <c r="AH223" s="226"/>
      <c r="AI223" s="226"/>
      <c r="AJ223" s="226"/>
      <c r="AK223" s="227"/>
      <c r="AL223" s="227"/>
      <c r="AM223" s="227"/>
      <c r="AN223" s="227"/>
      <c r="AO223" s="227"/>
      <c r="AP223" s="227"/>
      <c r="AQ223" s="227"/>
      <c r="AR223" s="227"/>
      <c r="AS223" s="227"/>
      <c r="CU223" s="175" t="str">
        <f t="shared" si="84"/>
        <v>N/A</v>
      </c>
      <c r="CV223" s="175" t="str">
        <f t="shared" si="85"/>
        <v>N/A</v>
      </c>
      <c r="CW223" s="175" t="str">
        <f t="shared" si="86"/>
        <v>N/A</v>
      </c>
      <c r="CX223" s="175" t="str">
        <f t="shared" si="87"/>
        <v>N/A</v>
      </c>
      <c r="CY223" s="175" t="str">
        <f t="shared" si="88"/>
        <v>N/A</v>
      </c>
      <c r="CZ223" s="175" t="str">
        <f t="shared" si="89"/>
        <v>N/A</v>
      </c>
      <c r="DA223" s="175" t="str">
        <f t="shared" si="90"/>
        <v>N/A</v>
      </c>
      <c r="DB223" s="175" t="str">
        <f t="shared" si="91"/>
        <v>N/A</v>
      </c>
      <c r="DC223" s="175" t="str">
        <f t="shared" si="92"/>
        <v>N/A</v>
      </c>
      <c r="DD223" s="175" t="str">
        <f t="shared" si="93"/>
        <v>N/A</v>
      </c>
      <c r="DE223" s="175" t="str">
        <f t="shared" si="94"/>
        <v>N/A</v>
      </c>
      <c r="DF223" s="175" t="str">
        <f t="shared" si="95"/>
        <v>N/A</v>
      </c>
    </row>
    <row r="224" spans="9:110" ht="64.5" customHeight="1">
      <c r="I224" s="248"/>
      <c r="T224" s="226"/>
      <c r="AE224" s="226"/>
      <c r="AF224" s="226"/>
      <c r="AG224" s="226"/>
      <c r="AH224" s="226"/>
      <c r="AI224" s="226"/>
      <c r="AJ224" s="226"/>
      <c r="AK224" s="227"/>
      <c r="AL224" s="227"/>
      <c r="AM224" s="227"/>
      <c r="AN224" s="227"/>
      <c r="AO224" s="227"/>
      <c r="AP224" s="227"/>
      <c r="AQ224" s="227"/>
      <c r="AR224" s="227"/>
      <c r="AS224" s="227"/>
      <c r="CU224" s="175" t="str">
        <f t="shared" si="84"/>
        <v>N/A</v>
      </c>
      <c r="CV224" s="175" t="str">
        <f t="shared" si="85"/>
        <v>N/A</v>
      </c>
      <c r="CW224" s="175" t="str">
        <f t="shared" si="86"/>
        <v>N/A</v>
      </c>
      <c r="CX224" s="175" t="str">
        <f t="shared" si="87"/>
        <v>N/A</v>
      </c>
      <c r="CY224" s="175" t="str">
        <f t="shared" si="88"/>
        <v>N/A</v>
      </c>
      <c r="CZ224" s="175" t="str">
        <f t="shared" si="89"/>
        <v>N/A</v>
      </c>
      <c r="DA224" s="175" t="str">
        <f t="shared" si="90"/>
        <v>N/A</v>
      </c>
      <c r="DB224" s="175" t="str">
        <f t="shared" si="91"/>
        <v>N/A</v>
      </c>
      <c r="DC224" s="175" t="str">
        <f t="shared" si="92"/>
        <v>N/A</v>
      </c>
      <c r="DD224" s="175" t="str">
        <f t="shared" si="93"/>
        <v>N/A</v>
      </c>
      <c r="DE224" s="175" t="str">
        <f t="shared" si="94"/>
        <v>N/A</v>
      </c>
      <c r="DF224" s="175" t="str">
        <f t="shared" si="95"/>
        <v>N/A</v>
      </c>
    </row>
    <row r="225" spans="9:110" ht="64.5" customHeight="1">
      <c r="I225" s="248"/>
      <c r="T225" s="226"/>
      <c r="AE225" s="226"/>
      <c r="AF225" s="226"/>
      <c r="AG225" s="226"/>
      <c r="AH225" s="226"/>
      <c r="AI225" s="226"/>
      <c r="AJ225" s="226"/>
      <c r="AK225" s="227"/>
      <c r="AL225" s="227"/>
      <c r="AM225" s="227"/>
      <c r="AN225" s="227"/>
      <c r="AO225" s="227"/>
      <c r="AP225" s="227"/>
      <c r="AQ225" s="227"/>
      <c r="AR225" s="227"/>
      <c r="AS225" s="227"/>
      <c r="CU225" s="175" t="str">
        <f t="shared" si="84"/>
        <v>N/A</v>
      </c>
      <c r="CV225" s="175" t="str">
        <f t="shared" si="85"/>
        <v>N/A</v>
      </c>
      <c r="CW225" s="175" t="str">
        <f t="shared" si="86"/>
        <v>N/A</v>
      </c>
      <c r="CX225" s="175" t="str">
        <f t="shared" si="87"/>
        <v>N/A</v>
      </c>
      <c r="CY225" s="175" t="str">
        <f t="shared" si="88"/>
        <v>N/A</v>
      </c>
      <c r="CZ225" s="175" t="str">
        <f t="shared" si="89"/>
        <v>N/A</v>
      </c>
      <c r="DA225" s="175" t="str">
        <f t="shared" si="90"/>
        <v>N/A</v>
      </c>
      <c r="DB225" s="175" t="str">
        <f t="shared" si="91"/>
        <v>N/A</v>
      </c>
      <c r="DC225" s="175" t="str">
        <f t="shared" si="92"/>
        <v>N/A</v>
      </c>
      <c r="DD225" s="175" t="str">
        <f t="shared" si="93"/>
        <v>N/A</v>
      </c>
      <c r="DE225" s="175" t="str">
        <f t="shared" si="94"/>
        <v>N/A</v>
      </c>
      <c r="DF225" s="175" t="str">
        <f t="shared" si="95"/>
        <v>N/A</v>
      </c>
    </row>
    <row r="226" spans="9:110" ht="64.5" customHeight="1">
      <c r="I226" s="248"/>
      <c r="T226" s="226"/>
      <c r="AE226" s="226"/>
      <c r="AF226" s="226"/>
      <c r="AG226" s="226"/>
      <c r="AH226" s="226"/>
      <c r="AI226" s="226"/>
      <c r="AJ226" s="226"/>
      <c r="AK226" s="227"/>
      <c r="AL226" s="227"/>
      <c r="AM226" s="227"/>
      <c r="AN226" s="227"/>
      <c r="AO226" s="227"/>
      <c r="AP226" s="227"/>
      <c r="AQ226" s="227"/>
      <c r="AR226" s="227"/>
      <c r="AS226" s="227"/>
      <c r="CU226" s="175" t="str">
        <f t="shared" si="84"/>
        <v>N/A</v>
      </c>
      <c r="CV226" s="175" t="str">
        <f t="shared" si="85"/>
        <v>N/A</v>
      </c>
      <c r="CW226" s="175" t="str">
        <f t="shared" si="86"/>
        <v>N/A</v>
      </c>
      <c r="CX226" s="175" t="str">
        <f t="shared" si="87"/>
        <v>N/A</v>
      </c>
      <c r="CY226" s="175" t="str">
        <f t="shared" si="88"/>
        <v>N/A</v>
      </c>
      <c r="CZ226" s="175" t="str">
        <f t="shared" si="89"/>
        <v>N/A</v>
      </c>
      <c r="DA226" s="175" t="str">
        <f t="shared" si="90"/>
        <v>N/A</v>
      </c>
      <c r="DB226" s="175" t="str">
        <f t="shared" si="91"/>
        <v>N/A</v>
      </c>
      <c r="DC226" s="175" t="str">
        <f t="shared" si="92"/>
        <v>N/A</v>
      </c>
      <c r="DD226" s="175" t="str">
        <f t="shared" si="93"/>
        <v>N/A</v>
      </c>
      <c r="DE226" s="175" t="str">
        <f t="shared" si="94"/>
        <v>N/A</v>
      </c>
      <c r="DF226" s="175" t="str">
        <f t="shared" si="95"/>
        <v>N/A</v>
      </c>
    </row>
    <row r="227" spans="9:110" ht="64.5" customHeight="1">
      <c r="I227" s="248"/>
      <c r="T227" s="226"/>
      <c r="AE227" s="226"/>
      <c r="AF227" s="226"/>
      <c r="AG227" s="226"/>
      <c r="AH227" s="226"/>
      <c r="AI227" s="226"/>
      <c r="AJ227" s="226"/>
      <c r="AK227" s="227"/>
      <c r="AL227" s="227"/>
      <c r="AM227" s="227"/>
      <c r="AN227" s="227"/>
      <c r="AO227" s="227"/>
      <c r="AP227" s="227"/>
      <c r="AQ227" s="227"/>
      <c r="AR227" s="227"/>
      <c r="AS227" s="227"/>
      <c r="CU227" s="175" t="str">
        <f t="shared" si="84"/>
        <v>N/A</v>
      </c>
      <c r="CV227" s="175" t="str">
        <f t="shared" si="85"/>
        <v>N/A</v>
      </c>
      <c r="CW227" s="175" t="str">
        <f t="shared" si="86"/>
        <v>N/A</v>
      </c>
      <c r="CX227" s="175" t="str">
        <f t="shared" si="87"/>
        <v>N/A</v>
      </c>
      <c r="CY227" s="175" t="str">
        <f t="shared" si="88"/>
        <v>N/A</v>
      </c>
      <c r="CZ227" s="175" t="str">
        <f t="shared" si="89"/>
        <v>N/A</v>
      </c>
      <c r="DA227" s="175" t="str">
        <f t="shared" si="90"/>
        <v>N/A</v>
      </c>
      <c r="DB227" s="175" t="str">
        <f t="shared" si="91"/>
        <v>N/A</v>
      </c>
      <c r="DC227" s="175" t="str">
        <f t="shared" si="92"/>
        <v>N/A</v>
      </c>
      <c r="DD227" s="175" t="str">
        <f t="shared" si="93"/>
        <v>N/A</v>
      </c>
      <c r="DE227" s="175" t="str">
        <f t="shared" si="94"/>
        <v>N/A</v>
      </c>
      <c r="DF227" s="175" t="str">
        <f t="shared" si="95"/>
        <v>N/A</v>
      </c>
    </row>
    <row r="228" spans="9:110" ht="64.5" customHeight="1">
      <c r="I228" s="248"/>
      <c r="T228" s="226"/>
      <c r="AE228" s="226"/>
      <c r="AF228" s="226"/>
      <c r="AG228" s="226"/>
      <c r="AH228" s="226"/>
      <c r="AI228" s="226"/>
      <c r="AJ228" s="226"/>
      <c r="AK228" s="227"/>
      <c r="AL228" s="227"/>
      <c r="AM228" s="227"/>
      <c r="AN228" s="227"/>
      <c r="AO228" s="227"/>
      <c r="AP228" s="227"/>
      <c r="AQ228" s="227"/>
      <c r="AR228" s="227"/>
      <c r="AS228" s="227"/>
      <c r="CU228" s="175" t="str">
        <f t="shared" si="84"/>
        <v>N/A</v>
      </c>
      <c r="CV228" s="175" t="str">
        <f t="shared" si="85"/>
        <v>N/A</v>
      </c>
      <c r="CW228" s="175" t="str">
        <f t="shared" si="86"/>
        <v>N/A</v>
      </c>
      <c r="CX228" s="175" t="str">
        <f t="shared" si="87"/>
        <v>N/A</v>
      </c>
      <c r="CY228" s="175" t="str">
        <f t="shared" si="88"/>
        <v>N/A</v>
      </c>
      <c r="CZ228" s="175" t="str">
        <f t="shared" si="89"/>
        <v>N/A</v>
      </c>
      <c r="DA228" s="175" t="str">
        <f t="shared" si="90"/>
        <v>N/A</v>
      </c>
      <c r="DB228" s="175" t="str">
        <f t="shared" si="91"/>
        <v>N/A</v>
      </c>
      <c r="DC228" s="175" t="str">
        <f t="shared" si="92"/>
        <v>N/A</v>
      </c>
      <c r="DD228" s="175" t="str">
        <f t="shared" si="93"/>
        <v>N/A</v>
      </c>
      <c r="DE228" s="175" t="str">
        <f t="shared" si="94"/>
        <v>N/A</v>
      </c>
      <c r="DF228" s="175" t="str">
        <f t="shared" si="95"/>
        <v>N/A</v>
      </c>
    </row>
    <row r="229" spans="9:110" ht="64.5" customHeight="1">
      <c r="I229" s="248"/>
      <c r="T229" s="226"/>
      <c r="AE229" s="226"/>
      <c r="AF229" s="226"/>
      <c r="AG229" s="226"/>
      <c r="AH229" s="226"/>
      <c r="AI229" s="226"/>
      <c r="AJ229" s="226"/>
      <c r="AK229" s="227"/>
      <c r="AL229" s="227"/>
      <c r="AM229" s="227"/>
      <c r="AN229" s="227"/>
      <c r="AO229" s="227"/>
      <c r="AP229" s="227"/>
      <c r="AQ229" s="227"/>
      <c r="AR229" s="227"/>
      <c r="AS229" s="227"/>
      <c r="CU229" s="175" t="str">
        <f t="shared" si="84"/>
        <v>N/A</v>
      </c>
      <c r="CV229" s="175" t="str">
        <f t="shared" si="85"/>
        <v>N/A</v>
      </c>
      <c r="CW229" s="175" t="str">
        <f t="shared" si="86"/>
        <v>N/A</v>
      </c>
      <c r="CX229" s="175" t="str">
        <f t="shared" si="87"/>
        <v>N/A</v>
      </c>
      <c r="CY229" s="175" t="str">
        <f t="shared" si="88"/>
        <v>N/A</v>
      </c>
      <c r="CZ229" s="175" t="str">
        <f t="shared" si="89"/>
        <v>N/A</v>
      </c>
      <c r="DA229" s="175" t="str">
        <f t="shared" si="90"/>
        <v>N/A</v>
      </c>
      <c r="DB229" s="175" t="str">
        <f t="shared" si="91"/>
        <v>N/A</v>
      </c>
      <c r="DC229" s="175" t="str">
        <f t="shared" si="92"/>
        <v>N/A</v>
      </c>
      <c r="DD229" s="175" t="str">
        <f t="shared" si="93"/>
        <v>N/A</v>
      </c>
      <c r="DE229" s="175" t="str">
        <f t="shared" si="94"/>
        <v>N/A</v>
      </c>
      <c r="DF229" s="175" t="str">
        <f t="shared" si="95"/>
        <v>N/A</v>
      </c>
    </row>
    <row r="230" spans="9:110" ht="64.5" customHeight="1">
      <c r="I230" s="248"/>
      <c r="T230" s="226"/>
      <c r="AE230" s="226"/>
      <c r="AF230" s="226"/>
      <c r="AG230" s="226"/>
      <c r="AH230" s="226"/>
      <c r="AI230" s="226"/>
      <c r="AJ230" s="226"/>
      <c r="AK230" s="227"/>
      <c r="AL230" s="227"/>
      <c r="AM230" s="227"/>
      <c r="AN230" s="227"/>
      <c r="AO230" s="227"/>
      <c r="AP230" s="227"/>
      <c r="AQ230" s="227"/>
      <c r="AR230" s="227"/>
      <c r="AS230" s="227"/>
      <c r="CU230" s="175" t="str">
        <f t="shared" si="84"/>
        <v>N/A</v>
      </c>
      <c r="CV230" s="175" t="str">
        <f t="shared" si="85"/>
        <v>N/A</v>
      </c>
      <c r="CW230" s="175" t="str">
        <f t="shared" si="86"/>
        <v>N/A</v>
      </c>
      <c r="CX230" s="175" t="str">
        <f t="shared" si="87"/>
        <v>N/A</v>
      </c>
      <c r="CY230" s="175" t="str">
        <f t="shared" si="88"/>
        <v>N/A</v>
      </c>
      <c r="CZ230" s="175" t="str">
        <f t="shared" si="89"/>
        <v>N/A</v>
      </c>
      <c r="DA230" s="175" t="str">
        <f t="shared" si="90"/>
        <v>N/A</v>
      </c>
      <c r="DB230" s="175" t="str">
        <f t="shared" si="91"/>
        <v>N/A</v>
      </c>
      <c r="DC230" s="175" t="str">
        <f t="shared" si="92"/>
        <v>N/A</v>
      </c>
      <c r="DD230" s="175" t="str">
        <f t="shared" si="93"/>
        <v>N/A</v>
      </c>
      <c r="DE230" s="175" t="str">
        <f t="shared" si="94"/>
        <v>N/A</v>
      </c>
      <c r="DF230" s="175" t="str">
        <f t="shared" si="95"/>
        <v>N/A</v>
      </c>
    </row>
    <row r="231" spans="9:110" ht="64.5" customHeight="1">
      <c r="I231" s="339"/>
      <c r="J231" s="339"/>
      <c r="T231" s="226"/>
      <c r="AE231" s="226"/>
      <c r="AF231" s="226"/>
      <c r="AG231" s="226"/>
      <c r="AH231" s="226"/>
      <c r="AI231" s="226"/>
      <c r="AJ231" s="226"/>
      <c r="AK231" s="227"/>
      <c r="AL231" s="227"/>
      <c r="AM231" s="227"/>
      <c r="AN231" s="227"/>
      <c r="AO231" s="227"/>
      <c r="AP231" s="227"/>
      <c r="AQ231" s="227"/>
      <c r="AR231" s="227"/>
      <c r="AS231" s="227"/>
      <c r="CU231" s="175" t="str">
        <f t="shared" si="84"/>
        <v>N/A</v>
      </c>
      <c r="CV231" s="175" t="str">
        <f t="shared" si="85"/>
        <v>N/A</v>
      </c>
      <c r="CW231" s="175" t="str">
        <f t="shared" si="86"/>
        <v>N/A</v>
      </c>
      <c r="CX231" s="175" t="str">
        <f t="shared" si="87"/>
        <v>N/A</v>
      </c>
      <c r="CY231" s="175" t="str">
        <f t="shared" si="88"/>
        <v>N/A</v>
      </c>
      <c r="CZ231" s="175" t="str">
        <f t="shared" si="89"/>
        <v>N/A</v>
      </c>
      <c r="DA231" s="175" t="str">
        <f t="shared" si="90"/>
        <v>N/A</v>
      </c>
      <c r="DB231" s="175" t="str">
        <f t="shared" si="91"/>
        <v>N/A</v>
      </c>
      <c r="DC231" s="175" t="str">
        <f t="shared" si="92"/>
        <v>N/A</v>
      </c>
      <c r="DD231" s="175" t="str">
        <f t="shared" si="93"/>
        <v>N/A</v>
      </c>
      <c r="DE231" s="175" t="str">
        <f t="shared" si="94"/>
        <v>N/A</v>
      </c>
      <c r="DF231" s="175" t="str">
        <f t="shared" si="95"/>
        <v>N/A</v>
      </c>
    </row>
    <row r="232" spans="9:110" ht="64.5" customHeight="1">
      <c r="I232" s="248"/>
      <c r="K232" s="242"/>
      <c r="T232" s="226"/>
      <c r="AE232" s="226"/>
      <c r="AF232" s="226"/>
      <c r="AG232" s="226"/>
      <c r="AH232" s="226"/>
      <c r="AI232" s="226"/>
      <c r="AJ232" s="226"/>
      <c r="AK232" s="227"/>
      <c r="AL232" s="227"/>
      <c r="AM232" s="227"/>
      <c r="AN232" s="227"/>
      <c r="AO232" s="227"/>
      <c r="AP232" s="227"/>
      <c r="AQ232" s="227"/>
      <c r="AR232" s="227"/>
      <c r="AS232" s="227"/>
      <c r="CU232" s="175" t="str">
        <f t="shared" si="84"/>
        <v>N/A</v>
      </c>
      <c r="CV232" s="175" t="str">
        <f t="shared" si="85"/>
        <v>N/A</v>
      </c>
      <c r="CW232" s="175" t="str">
        <f t="shared" si="86"/>
        <v>N/A</v>
      </c>
      <c r="CX232" s="175" t="str">
        <f t="shared" si="87"/>
        <v>N/A</v>
      </c>
      <c r="CY232" s="175" t="str">
        <f t="shared" si="88"/>
        <v>N/A</v>
      </c>
      <c r="CZ232" s="175" t="str">
        <f t="shared" si="89"/>
        <v>N/A</v>
      </c>
      <c r="DA232" s="175" t="str">
        <f t="shared" si="90"/>
        <v>N/A</v>
      </c>
      <c r="DB232" s="175" t="str">
        <f t="shared" si="91"/>
        <v>N/A</v>
      </c>
      <c r="DC232" s="175" t="str">
        <f t="shared" si="92"/>
        <v>N/A</v>
      </c>
      <c r="DD232" s="175" t="str">
        <f t="shared" si="93"/>
        <v>N/A</v>
      </c>
      <c r="DE232" s="175" t="str">
        <f t="shared" si="94"/>
        <v>N/A</v>
      </c>
      <c r="DF232" s="175" t="str">
        <f t="shared" si="95"/>
        <v>N/A</v>
      </c>
    </row>
    <row r="233" spans="9:110" ht="64.5" customHeight="1">
      <c r="I233" s="248"/>
      <c r="T233" s="226"/>
      <c r="AE233" s="226"/>
      <c r="AF233" s="226"/>
      <c r="AG233" s="226"/>
      <c r="AH233" s="226"/>
      <c r="AI233" s="226"/>
      <c r="AJ233" s="226"/>
      <c r="AK233" s="227"/>
      <c r="AL233" s="227"/>
      <c r="AM233" s="227"/>
      <c r="AN233" s="227"/>
      <c r="AO233" s="227"/>
      <c r="AP233" s="227"/>
      <c r="AQ233" s="227"/>
      <c r="AR233" s="227"/>
      <c r="AS233" s="227"/>
      <c r="CU233" s="175" t="str">
        <f t="shared" si="84"/>
        <v>N/A</v>
      </c>
      <c r="CV233" s="175" t="str">
        <f t="shared" si="85"/>
        <v>N/A</v>
      </c>
      <c r="CW233" s="175" t="str">
        <f t="shared" si="86"/>
        <v>N/A</v>
      </c>
      <c r="CX233" s="175" t="str">
        <f t="shared" si="87"/>
        <v>N/A</v>
      </c>
      <c r="CY233" s="175" t="str">
        <f t="shared" si="88"/>
        <v>N/A</v>
      </c>
      <c r="CZ233" s="175" t="str">
        <f t="shared" si="89"/>
        <v>N/A</v>
      </c>
      <c r="DA233" s="175" t="str">
        <f t="shared" si="90"/>
        <v>N/A</v>
      </c>
      <c r="DB233" s="175" t="str">
        <f t="shared" si="91"/>
        <v>N/A</v>
      </c>
      <c r="DC233" s="175" t="str">
        <f t="shared" si="92"/>
        <v>N/A</v>
      </c>
      <c r="DD233" s="175" t="str">
        <f t="shared" si="93"/>
        <v>N/A</v>
      </c>
      <c r="DE233" s="175" t="str">
        <f t="shared" si="94"/>
        <v>N/A</v>
      </c>
      <c r="DF233" s="175" t="str">
        <f t="shared" si="95"/>
        <v>N/A</v>
      </c>
    </row>
    <row r="234" spans="9:110" ht="64.5" customHeight="1">
      <c r="J234" s="249"/>
      <c r="T234" s="226"/>
      <c r="AE234" s="226"/>
      <c r="AF234" s="226"/>
      <c r="AG234" s="226"/>
      <c r="AH234" s="226"/>
      <c r="AI234" s="226"/>
      <c r="AJ234" s="226"/>
      <c r="AK234" s="227"/>
      <c r="AL234" s="227"/>
      <c r="AM234" s="227"/>
      <c r="AN234" s="227"/>
      <c r="AO234" s="227"/>
      <c r="AP234" s="227"/>
      <c r="AQ234" s="227"/>
      <c r="AR234" s="227"/>
      <c r="AS234" s="227"/>
      <c r="CU234" s="175" t="str">
        <f t="shared" si="84"/>
        <v>N/A</v>
      </c>
      <c r="CV234" s="175" t="str">
        <f t="shared" si="85"/>
        <v>N/A</v>
      </c>
      <c r="CW234" s="175" t="str">
        <f t="shared" si="86"/>
        <v>N/A</v>
      </c>
      <c r="CX234" s="175" t="str">
        <f t="shared" si="87"/>
        <v>N/A</v>
      </c>
      <c r="CY234" s="175" t="str">
        <f t="shared" si="88"/>
        <v>N/A</v>
      </c>
      <c r="CZ234" s="175" t="str">
        <f t="shared" si="89"/>
        <v>N/A</v>
      </c>
      <c r="DA234" s="175" t="str">
        <f t="shared" si="90"/>
        <v>N/A</v>
      </c>
      <c r="DB234" s="175" t="str">
        <f t="shared" si="91"/>
        <v>N/A</v>
      </c>
      <c r="DC234" s="175" t="str">
        <f t="shared" si="92"/>
        <v>N/A</v>
      </c>
      <c r="DD234" s="175" t="str">
        <f t="shared" si="93"/>
        <v>N/A</v>
      </c>
      <c r="DE234" s="175" t="str">
        <f t="shared" si="94"/>
        <v>N/A</v>
      </c>
      <c r="DF234" s="175" t="str">
        <f t="shared" si="95"/>
        <v>N/A</v>
      </c>
    </row>
    <row r="235" spans="9:110" ht="64.5" customHeight="1">
      <c r="I235" s="251"/>
      <c r="J235" s="250"/>
      <c r="T235" s="226"/>
      <c r="AE235" s="226"/>
      <c r="AF235" s="226"/>
      <c r="AG235" s="226"/>
      <c r="AH235" s="226"/>
      <c r="AI235" s="226"/>
      <c r="AJ235" s="226"/>
      <c r="AK235" s="227"/>
      <c r="AL235" s="227"/>
      <c r="AM235" s="227"/>
      <c r="AN235" s="227"/>
      <c r="AO235" s="227"/>
      <c r="AP235" s="227"/>
      <c r="AQ235" s="227"/>
      <c r="AR235" s="227"/>
      <c r="AS235" s="227"/>
      <c r="CU235" s="175" t="str">
        <f t="shared" si="84"/>
        <v>N/A</v>
      </c>
      <c r="CV235" s="175" t="str">
        <f t="shared" si="85"/>
        <v>N/A</v>
      </c>
      <c r="CW235" s="175" t="str">
        <f t="shared" si="86"/>
        <v>N/A</v>
      </c>
      <c r="CX235" s="175" t="str">
        <f t="shared" si="87"/>
        <v>N/A</v>
      </c>
      <c r="CY235" s="175" t="str">
        <f t="shared" si="88"/>
        <v>N/A</v>
      </c>
      <c r="CZ235" s="175" t="str">
        <f t="shared" si="89"/>
        <v>N/A</v>
      </c>
      <c r="DA235" s="175" t="str">
        <f t="shared" si="90"/>
        <v>N/A</v>
      </c>
      <c r="DB235" s="175" t="str">
        <f t="shared" si="91"/>
        <v>N/A</v>
      </c>
      <c r="DC235" s="175" t="str">
        <f t="shared" si="92"/>
        <v>N/A</v>
      </c>
      <c r="DD235" s="175" t="str">
        <f t="shared" si="93"/>
        <v>N/A</v>
      </c>
      <c r="DE235" s="175" t="str">
        <f t="shared" si="94"/>
        <v>N/A</v>
      </c>
      <c r="DF235" s="175" t="str">
        <f t="shared" si="95"/>
        <v>N/A</v>
      </c>
    </row>
    <row r="236" spans="9:110" ht="64.5" customHeight="1">
      <c r="I236" s="248"/>
      <c r="T236" s="226"/>
      <c r="AE236" s="226"/>
      <c r="AF236" s="226"/>
      <c r="AG236" s="226"/>
      <c r="AH236" s="226"/>
      <c r="AI236" s="226"/>
      <c r="AJ236" s="226"/>
      <c r="AK236" s="227"/>
      <c r="AL236" s="227"/>
      <c r="AM236" s="227"/>
      <c r="AN236" s="227"/>
      <c r="AO236" s="227"/>
      <c r="AP236" s="227"/>
      <c r="AQ236" s="227"/>
      <c r="AR236" s="227"/>
      <c r="AS236" s="227"/>
      <c r="CU236" s="175" t="str">
        <f t="shared" si="84"/>
        <v>N/A</v>
      </c>
      <c r="CV236" s="175" t="str">
        <f t="shared" si="85"/>
        <v>N/A</v>
      </c>
      <c r="CW236" s="175" t="str">
        <f t="shared" si="86"/>
        <v>N/A</v>
      </c>
      <c r="CX236" s="175" t="str">
        <f t="shared" si="87"/>
        <v>N/A</v>
      </c>
      <c r="CY236" s="175" t="str">
        <f t="shared" si="88"/>
        <v>N/A</v>
      </c>
      <c r="CZ236" s="175" t="str">
        <f t="shared" si="89"/>
        <v>N/A</v>
      </c>
      <c r="DA236" s="175" t="str">
        <f t="shared" si="90"/>
        <v>N/A</v>
      </c>
      <c r="DB236" s="175" t="str">
        <f t="shared" si="91"/>
        <v>N/A</v>
      </c>
      <c r="DC236" s="175" t="str">
        <f t="shared" si="92"/>
        <v>N/A</v>
      </c>
      <c r="DD236" s="175" t="str">
        <f t="shared" si="93"/>
        <v>N/A</v>
      </c>
      <c r="DE236" s="175" t="str">
        <f t="shared" si="94"/>
        <v>N/A</v>
      </c>
      <c r="DF236" s="175" t="str">
        <f t="shared" si="95"/>
        <v>N/A</v>
      </c>
    </row>
    <row r="237" spans="9:110" ht="64.5" customHeight="1">
      <c r="I237" s="248"/>
      <c r="T237" s="226"/>
      <c r="AE237" s="226"/>
      <c r="AF237" s="226"/>
      <c r="AG237" s="226"/>
      <c r="AH237" s="226"/>
      <c r="AI237" s="226"/>
      <c r="AJ237" s="226"/>
      <c r="AK237" s="227"/>
      <c r="AL237" s="227"/>
      <c r="AM237" s="227"/>
      <c r="AN237" s="227"/>
      <c r="AO237" s="227"/>
      <c r="AP237" s="227"/>
      <c r="AQ237" s="227"/>
      <c r="AR237" s="227"/>
      <c r="AS237" s="227"/>
      <c r="CU237" s="175" t="str">
        <f t="shared" si="84"/>
        <v>N/A</v>
      </c>
      <c r="CV237" s="175" t="str">
        <f t="shared" si="85"/>
        <v>N/A</v>
      </c>
      <c r="CW237" s="175" t="str">
        <f t="shared" si="86"/>
        <v>N/A</v>
      </c>
      <c r="CX237" s="175" t="str">
        <f t="shared" si="87"/>
        <v>N/A</v>
      </c>
      <c r="CY237" s="175" t="str">
        <f t="shared" si="88"/>
        <v>N/A</v>
      </c>
      <c r="CZ237" s="175" t="str">
        <f t="shared" si="89"/>
        <v>N/A</v>
      </c>
      <c r="DA237" s="175" t="str">
        <f t="shared" si="90"/>
        <v>N/A</v>
      </c>
      <c r="DB237" s="175" t="str">
        <f t="shared" si="91"/>
        <v>N/A</v>
      </c>
      <c r="DC237" s="175" t="str">
        <f t="shared" si="92"/>
        <v>N/A</v>
      </c>
      <c r="DD237" s="175" t="str">
        <f t="shared" si="93"/>
        <v>N/A</v>
      </c>
      <c r="DE237" s="175" t="str">
        <f t="shared" si="94"/>
        <v>N/A</v>
      </c>
      <c r="DF237" s="175" t="str">
        <f t="shared" si="95"/>
        <v>N/A</v>
      </c>
    </row>
    <row r="238" spans="9:110" ht="64.5" customHeight="1">
      <c r="I238" s="248"/>
      <c r="T238" s="226"/>
      <c r="AE238" s="226"/>
      <c r="AF238" s="226"/>
      <c r="AG238" s="226"/>
      <c r="AH238" s="226"/>
      <c r="AI238" s="226"/>
      <c r="AJ238" s="226"/>
      <c r="AK238" s="227"/>
      <c r="AL238" s="227"/>
      <c r="AM238" s="227"/>
      <c r="AN238" s="227"/>
      <c r="AO238" s="227"/>
      <c r="AP238" s="227"/>
      <c r="AQ238" s="227"/>
      <c r="AR238" s="227"/>
      <c r="AS238" s="227"/>
      <c r="CU238" s="175" t="str">
        <f t="shared" si="84"/>
        <v>N/A</v>
      </c>
      <c r="CV238" s="175" t="str">
        <f t="shared" si="85"/>
        <v>N/A</v>
      </c>
      <c r="CW238" s="175" t="str">
        <f t="shared" si="86"/>
        <v>N/A</v>
      </c>
      <c r="CX238" s="175" t="str">
        <f t="shared" si="87"/>
        <v>N/A</v>
      </c>
      <c r="CY238" s="175" t="str">
        <f t="shared" si="88"/>
        <v>N/A</v>
      </c>
      <c r="CZ238" s="175" t="str">
        <f t="shared" si="89"/>
        <v>N/A</v>
      </c>
      <c r="DA238" s="175" t="str">
        <f t="shared" si="90"/>
        <v>N/A</v>
      </c>
      <c r="DB238" s="175" t="str">
        <f t="shared" si="91"/>
        <v>N/A</v>
      </c>
      <c r="DC238" s="175" t="str">
        <f t="shared" si="92"/>
        <v>N/A</v>
      </c>
      <c r="DD238" s="175" t="str">
        <f t="shared" si="93"/>
        <v>N/A</v>
      </c>
      <c r="DE238" s="175" t="str">
        <f t="shared" si="94"/>
        <v>N/A</v>
      </c>
      <c r="DF238" s="175" t="str">
        <f t="shared" si="95"/>
        <v>N/A</v>
      </c>
    </row>
    <row r="239" spans="9:110" ht="64.5" customHeight="1">
      <c r="I239" s="248"/>
      <c r="T239" s="226"/>
      <c r="AE239" s="226"/>
      <c r="AF239" s="226"/>
      <c r="AG239" s="226"/>
      <c r="AH239" s="226"/>
      <c r="AI239" s="226"/>
      <c r="AJ239" s="226"/>
      <c r="AK239" s="227"/>
      <c r="AL239" s="227"/>
      <c r="AM239" s="227"/>
      <c r="AN239" s="227"/>
      <c r="AO239" s="227"/>
      <c r="AP239" s="227"/>
      <c r="AQ239" s="227"/>
      <c r="AR239" s="227"/>
      <c r="AS239" s="227"/>
      <c r="CU239" s="175" t="str">
        <f t="shared" si="84"/>
        <v>N/A</v>
      </c>
      <c r="CV239" s="175" t="str">
        <f t="shared" si="85"/>
        <v>N/A</v>
      </c>
      <c r="CW239" s="175" t="str">
        <f t="shared" si="86"/>
        <v>N/A</v>
      </c>
      <c r="CX239" s="175" t="str">
        <f t="shared" si="87"/>
        <v>N/A</v>
      </c>
      <c r="CY239" s="175" t="str">
        <f t="shared" si="88"/>
        <v>N/A</v>
      </c>
      <c r="CZ239" s="175" t="str">
        <f t="shared" si="89"/>
        <v>N/A</v>
      </c>
      <c r="DA239" s="175" t="str">
        <f t="shared" si="90"/>
        <v>N/A</v>
      </c>
      <c r="DB239" s="175" t="str">
        <f t="shared" si="91"/>
        <v>N/A</v>
      </c>
      <c r="DC239" s="175" t="str">
        <f t="shared" si="92"/>
        <v>N/A</v>
      </c>
      <c r="DD239" s="175" t="str">
        <f t="shared" si="93"/>
        <v>N/A</v>
      </c>
      <c r="DE239" s="175" t="str">
        <f t="shared" si="94"/>
        <v>N/A</v>
      </c>
      <c r="DF239" s="175" t="str">
        <f t="shared" si="95"/>
        <v>N/A</v>
      </c>
    </row>
    <row r="240" spans="9:110" ht="64.5" customHeight="1">
      <c r="I240" s="248"/>
      <c r="T240" s="226"/>
      <c r="AE240" s="226"/>
      <c r="AF240" s="226"/>
      <c r="AG240" s="226"/>
      <c r="AH240" s="226"/>
      <c r="AI240" s="226"/>
      <c r="AJ240" s="226"/>
      <c r="AK240" s="227"/>
      <c r="AL240" s="227"/>
      <c r="AM240" s="227"/>
      <c r="AN240" s="227"/>
      <c r="AO240" s="227"/>
      <c r="AP240" s="227"/>
      <c r="AQ240" s="227"/>
      <c r="AR240" s="227"/>
      <c r="AS240" s="227"/>
      <c r="CU240" s="175" t="str">
        <f t="shared" si="84"/>
        <v>N/A</v>
      </c>
      <c r="CV240" s="175" t="str">
        <f t="shared" si="85"/>
        <v>N/A</v>
      </c>
      <c r="CW240" s="175" t="str">
        <f t="shared" si="86"/>
        <v>N/A</v>
      </c>
      <c r="CX240" s="175" t="str">
        <f t="shared" si="87"/>
        <v>N/A</v>
      </c>
      <c r="CY240" s="175" t="str">
        <f t="shared" si="88"/>
        <v>N/A</v>
      </c>
      <c r="CZ240" s="175" t="str">
        <f t="shared" si="89"/>
        <v>N/A</v>
      </c>
      <c r="DA240" s="175" t="str">
        <f t="shared" si="90"/>
        <v>N/A</v>
      </c>
      <c r="DB240" s="175" t="str">
        <f t="shared" si="91"/>
        <v>N/A</v>
      </c>
      <c r="DC240" s="175" t="str">
        <f t="shared" si="92"/>
        <v>N/A</v>
      </c>
      <c r="DD240" s="175" t="str">
        <f t="shared" si="93"/>
        <v>N/A</v>
      </c>
      <c r="DE240" s="175" t="str">
        <f t="shared" si="94"/>
        <v>N/A</v>
      </c>
      <c r="DF240" s="175" t="str">
        <f t="shared" si="95"/>
        <v>N/A</v>
      </c>
    </row>
    <row r="241" spans="9:110" ht="64.5" customHeight="1">
      <c r="I241" s="248"/>
      <c r="T241" s="226"/>
      <c r="AE241" s="226"/>
      <c r="AF241" s="226"/>
      <c r="AG241" s="226"/>
      <c r="AH241" s="226"/>
      <c r="AI241" s="226"/>
      <c r="AJ241" s="226"/>
      <c r="AK241" s="227"/>
      <c r="AL241" s="227"/>
      <c r="AM241" s="227"/>
      <c r="AN241" s="227"/>
      <c r="AO241" s="227"/>
      <c r="AP241" s="227"/>
      <c r="AQ241" s="227"/>
      <c r="AR241" s="227"/>
      <c r="AS241" s="227"/>
      <c r="CU241" s="175" t="str">
        <f t="shared" si="84"/>
        <v>N/A</v>
      </c>
      <c r="CV241" s="175" t="str">
        <f t="shared" si="85"/>
        <v>N/A</v>
      </c>
      <c r="CW241" s="175" t="str">
        <f t="shared" si="86"/>
        <v>N/A</v>
      </c>
      <c r="CX241" s="175" t="str">
        <f t="shared" si="87"/>
        <v>N/A</v>
      </c>
      <c r="CY241" s="175" t="str">
        <f t="shared" si="88"/>
        <v>N/A</v>
      </c>
      <c r="CZ241" s="175" t="str">
        <f t="shared" si="89"/>
        <v>N/A</v>
      </c>
      <c r="DA241" s="175" t="str">
        <f t="shared" si="90"/>
        <v>N/A</v>
      </c>
      <c r="DB241" s="175" t="str">
        <f t="shared" si="91"/>
        <v>N/A</v>
      </c>
      <c r="DC241" s="175" t="str">
        <f t="shared" si="92"/>
        <v>N/A</v>
      </c>
      <c r="DD241" s="175" t="str">
        <f t="shared" si="93"/>
        <v>N/A</v>
      </c>
      <c r="DE241" s="175" t="str">
        <f t="shared" si="94"/>
        <v>N/A</v>
      </c>
      <c r="DF241" s="175" t="str">
        <f t="shared" si="95"/>
        <v>N/A</v>
      </c>
    </row>
    <row r="242" spans="9:110" ht="64.5" customHeight="1">
      <c r="I242" s="248"/>
      <c r="T242" s="226"/>
      <c r="AE242" s="226"/>
      <c r="AF242" s="226"/>
      <c r="AG242" s="226"/>
      <c r="AH242" s="226"/>
      <c r="AI242" s="226"/>
      <c r="AJ242" s="226"/>
      <c r="AK242" s="227"/>
      <c r="AL242" s="227"/>
      <c r="AM242" s="227"/>
      <c r="AN242" s="227"/>
      <c r="AO242" s="227"/>
      <c r="AP242" s="227"/>
      <c r="AQ242" s="227"/>
      <c r="AR242" s="227"/>
      <c r="AS242" s="227"/>
      <c r="CU242" s="175" t="str">
        <f t="shared" si="84"/>
        <v>N/A</v>
      </c>
      <c r="CV242" s="175" t="str">
        <f t="shared" si="85"/>
        <v>N/A</v>
      </c>
      <c r="CW242" s="175" t="str">
        <f t="shared" si="86"/>
        <v>N/A</v>
      </c>
      <c r="CX242" s="175" t="str">
        <f t="shared" si="87"/>
        <v>N/A</v>
      </c>
      <c r="CY242" s="175" t="str">
        <f t="shared" si="88"/>
        <v>N/A</v>
      </c>
      <c r="CZ242" s="175" t="str">
        <f t="shared" si="89"/>
        <v>N/A</v>
      </c>
      <c r="DA242" s="175" t="str">
        <f t="shared" si="90"/>
        <v>N/A</v>
      </c>
      <c r="DB242" s="175" t="str">
        <f t="shared" si="91"/>
        <v>N/A</v>
      </c>
      <c r="DC242" s="175" t="str">
        <f t="shared" si="92"/>
        <v>N/A</v>
      </c>
      <c r="DD242" s="175" t="str">
        <f t="shared" si="93"/>
        <v>N/A</v>
      </c>
      <c r="DE242" s="175" t="str">
        <f t="shared" si="94"/>
        <v>N/A</v>
      </c>
      <c r="DF242" s="175" t="str">
        <f t="shared" si="95"/>
        <v>N/A</v>
      </c>
    </row>
    <row r="243" spans="9:110" ht="64.5" customHeight="1">
      <c r="I243" s="248"/>
      <c r="T243" s="226"/>
      <c r="AE243" s="226"/>
      <c r="AF243" s="226"/>
      <c r="AG243" s="226"/>
      <c r="AH243" s="226"/>
      <c r="AI243" s="226"/>
      <c r="AJ243" s="226"/>
      <c r="AK243" s="227"/>
      <c r="AL243" s="227"/>
      <c r="AM243" s="227"/>
      <c r="AN243" s="227"/>
      <c r="AO243" s="227"/>
      <c r="AP243" s="227"/>
      <c r="AQ243" s="227"/>
      <c r="AR243" s="227"/>
      <c r="AS243" s="227"/>
      <c r="CU243" s="175" t="str">
        <f t="shared" si="84"/>
        <v>N/A</v>
      </c>
      <c r="CV243" s="175" t="str">
        <f t="shared" si="85"/>
        <v>N/A</v>
      </c>
      <c r="CW243" s="175" t="str">
        <f t="shared" si="86"/>
        <v>N/A</v>
      </c>
      <c r="CX243" s="175" t="str">
        <f t="shared" si="87"/>
        <v>N/A</v>
      </c>
      <c r="CY243" s="175" t="str">
        <f t="shared" si="88"/>
        <v>N/A</v>
      </c>
      <c r="CZ243" s="175" t="str">
        <f t="shared" si="89"/>
        <v>N/A</v>
      </c>
      <c r="DA243" s="175" t="str">
        <f t="shared" si="90"/>
        <v>N/A</v>
      </c>
      <c r="DB243" s="175" t="str">
        <f t="shared" si="91"/>
        <v>N/A</v>
      </c>
      <c r="DC243" s="175" t="str">
        <f t="shared" si="92"/>
        <v>N/A</v>
      </c>
      <c r="DD243" s="175" t="str">
        <f t="shared" si="93"/>
        <v>N/A</v>
      </c>
      <c r="DE243" s="175" t="str">
        <f t="shared" si="94"/>
        <v>N/A</v>
      </c>
      <c r="DF243" s="175" t="str">
        <f t="shared" si="95"/>
        <v>N/A</v>
      </c>
    </row>
    <row r="244" spans="9:110" ht="64.5" customHeight="1">
      <c r="I244" s="341"/>
      <c r="J244" s="341"/>
      <c r="T244" s="226"/>
      <c r="AE244" s="226"/>
      <c r="AF244" s="226"/>
      <c r="AG244" s="226"/>
      <c r="AH244" s="226"/>
      <c r="AI244" s="226"/>
      <c r="AJ244" s="226"/>
      <c r="AK244" s="227"/>
      <c r="AL244" s="227"/>
      <c r="AM244" s="227"/>
      <c r="AN244" s="227"/>
      <c r="AO244" s="227"/>
      <c r="AP244" s="227"/>
      <c r="AQ244" s="227"/>
      <c r="AR244" s="227"/>
      <c r="AS244" s="227"/>
      <c r="CU244" s="175" t="str">
        <f t="shared" si="84"/>
        <v>N/A</v>
      </c>
      <c r="CV244" s="175" t="str">
        <f t="shared" si="85"/>
        <v>N/A</v>
      </c>
      <c r="CW244" s="175" t="str">
        <f t="shared" si="86"/>
        <v>N/A</v>
      </c>
      <c r="CX244" s="175" t="str">
        <f t="shared" si="87"/>
        <v>N/A</v>
      </c>
      <c r="CY244" s="175" t="str">
        <f t="shared" si="88"/>
        <v>N/A</v>
      </c>
      <c r="CZ244" s="175" t="str">
        <f t="shared" si="89"/>
        <v>N/A</v>
      </c>
      <c r="DA244" s="175" t="str">
        <f t="shared" si="90"/>
        <v>N/A</v>
      </c>
      <c r="DB244" s="175" t="str">
        <f t="shared" si="91"/>
        <v>N/A</v>
      </c>
      <c r="DC244" s="175" t="str">
        <f t="shared" si="92"/>
        <v>N/A</v>
      </c>
      <c r="DD244" s="175" t="str">
        <f t="shared" si="93"/>
        <v>N/A</v>
      </c>
      <c r="DE244" s="175" t="str">
        <f t="shared" si="94"/>
        <v>N/A</v>
      </c>
      <c r="DF244" s="175" t="str">
        <f t="shared" si="95"/>
        <v>N/A</v>
      </c>
    </row>
    <row r="245" spans="9:110" ht="64.5" customHeight="1">
      <c r="I245" s="248"/>
      <c r="T245" s="226"/>
      <c r="AE245" s="226"/>
      <c r="AF245" s="226"/>
      <c r="AG245" s="226"/>
      <c r="AH245" s="226"/>
      <c r="AI245" s="226"/>
      <c r="AJ245" s="226"/>
      <c r="AK245" s="227"/>
      <c r="AL245" s="227"/>
      <c r="AM245" s="227"/>
      <c r="AN245" s="227"/>
      <c r="AO245" s="227"/>
      <c r="AP245" s="227"/>
      <c r="AQ245" s="227"/>
      <c r="AR245" s="227"/>
      <c r="AS245" s="227"/>
      <c r="CU245" s="175" t="str">
        <f t="shared" si="84"/>
        <v>N/A</v>
      </c>
      <c r="CV245" s="175" t="str">
        <f t="shared" si="85"/>
        <v>N/A</v>
      </c>
      <c r="CW245" s="175" t="str">
        <f t="shared" si="86"/>
        <v>N/A</v>
      </c>
      <c r="CX245" s="175" t="str">
        <f t="shared" si="87"/>
        <v>N/A</v>
      </c>
      <c r="CY245" s="175" t="str">
        <f t="shared" si="88"/>
        <v>N/A</v>
      </c>
      <c r="CZ245" s="175" t="str">
        <f t="shared" si="89"/>
        <v>N/A</v>
      </c>
      <c r="DA245" s="175" t="str">
        <f t="shared" si="90"/>
        <v>N/A</v>
      </c>
      <c r="DB245" s="175" t="str">
        <f t="shared" si="91"/>
        <v>N/A</v>
      </c>
      <c r="DC245" s="175" t="str">
        <f t="shared" si="92"/>
        <v>N/A</v>
      </c>
      <c r="DD245" s="175" t="str">
        <f t="shared" si="93"/>
        <v>N/A</v>
      </c>
      <c r="DE245" s="175" t="str">
        <f t="shared" si="94"/>
        <v>N/A</v>
      </c>
      <c r="DF245" s="175" t="str">
        <f t="shared" si="95"/>
        <v>N/A</v>
      </c>
    </row>
    <row r="246" spans="9:110" ht="64.5" customHeight="1">
      <c r="I246" s="248"/>
      <c r="T246" s="226"/>
      <c r="AE246" s="226"/>
      <c r="AF246" s="226"/>
      <c r="AG246" s="226"/>
      <c r="AH246" s="226"/>
      <c r="AI246" s="226"/>
      <c r="AJ246" s="226"/>
      <c r="AK246" s="227"/>
      <c r="AL246" s="227"/>
      <c r="AM246" s="227"/>
      <c r="AN246" s="227"/>
      <c r="AO246" s="227"/>
      <c r="AP246" s="227"/>
      <c r="AQ246" s="227"/>
      <c r="AR246" s="227"/>
      <c r="AS246" s="227"/>
      <c r="CU246" s="175" t="str">
        <f t="shared" si="84"/>
        <v>N/A</v>
      </c>
      <c r="CV246" s="175" t="str">
        <f t="shared" si="85"/>
        <v>N/A</v>
      </c>
      <c r="CW246" s="175" t="str">
        <f t="shared" si="86"/>
        <v>N/A</v>
      </c>
      <c r="CX246" s="175" t="str">
        <f t="shared" si="87"/>
        <v>N/A</v>
      </c>
      <c r="CY246" s="175" t="str">
        <f t="shared" si="88"/>
        <v>N/A</v>
      </c>
      <c r="CZ246" s="175" t="str">
        <f t="shared" si="89"/>
        <v>N/A</v>
      </c>
      <c r="DA246" s="175" t="str">
        <f t="shared" si="90"/>
        <v>N/A</v>
      </c>
      <c r="DB246" s="175" t="str">
        <f t="shared" si="91"/>
        <v>N/A</v>
      </c>
      <c r="DC246" s="175" t="str">
        <f t="shared" si="92"/>
        <v>N/A</v>
      </c>
      <c r="DD246" s="175" t="str">
        <f t="shared" si="93"/>
        <v>N/A</v>
      </c>
      <c r="DE246" s="175" t="str">
        <f t="shared" si="94"/>
        <v>N/A</v>
      </c>
      <c r="DF246" s="175" t="str">
        <f t="shared" si="95"/>
        <v>N/A</v>
      </c>
    </row>
    <row r="247" spans="9:110" ht="64.5" customHeight="1">
      <c r="I247" s="248"/>
      <c r="T247" s="226"/>
      <c r="AE247" s="226"/>
      <c r="AF247" s="226"/>
      <c r="AG247" s="226"/>
      <c r="AH247" s="226"/>
      <c r="AI247" s="226"/>
      <c r="AJ247" s="226"/>
      <c r="AK247" s="227"/>
      <c r="AL247" s="227"/>
      <c r="AM247" s="227"/>
      <c r="AN247" s="227"/>
      <c r="AO247" s="227"/>
      <c r="AP247" s="227"/>
      <c r="AQ247" s="227"/>
      <c r="AR247" s="227"/>
      <c r="AS247" s="227"/>
      <c r="CU247" s="175" t="str">
        <f t="shared" si="84"/>
        <v>N/A</v>
      </c>
      <c r="CV247" s="175" t="str">
        <f t="shared" si="85"/>
        <v>N/A</v>
      </c>
      <c r="CW247" s="175" t="str">
        <f t="shared" si="86"/>
        <v>N/A</v>
      </c>
      <c r="CX247" s="175" t="str">
        <f t="shared" si="87"/>
        <v>N/A</v>
      </c>
      <c r="CY247" s="175" t="str">
        <f t="shared" si="88"/>
        <v>N/A</v>
      </c>
      <c r="CZ247" s="175" t="str">
        <f t="shared" si="89"/>
        <v>N/A</v>
      </c>
      <c r="DA247" s="175" t="str">
        <f t="shared" si="90"/>
        <v>N/A</v>
      </c>
      <c r="DB247" s="175" t="str">
        <f t="shared" si="91"/>
        <v>N/A</v>
      </c>
      <c r="DC247" s="175" t="str">
        <f t="shared" si="92"/>
        <v>N/A</v>
      </c>
      <c r="DD247" s="175" t="str">
        <f t="shared" si="93"/>
        <v>N/A</v>
      </c>
      <c r="DE247" s="175" t="str">
        <f t="shared" si="94"/>
        <v>N/A</v>
      </c>
      <c r="DF247" s="175" t="str">
        <f t="shared" si="95"/>
        <v>N/A</v>
      </c>
    </row>
    <row r="248" spans="9:110" ht="64.5" customHeight="1">
      <c r="I248" s="248"/>
      <c r="T248" s="226"/>
      <c r="AE248" s="226"/>
      <c r="AF248" s="226"/>
      <c r="AG248" s="226"/>
      <c r="AH248" s="226"/>
      <c r="AI248" s="226"/>
      <c r="AJ248" s="226"/>
      <c r="AK248" s="227"/>
      <c r="AL248" s="227"/>
      <c r="AM248" s="227"/>
      <c r="AN248" s="227"/>
      <c r="AO248" s="227"/>
      <c r="AP248" s="227"/>
      <c r="AQ248" s="227"/>
      <c r="AR248" s="227"/>
      <c r="AS248" s="227"/>
      <c r="CU248" s="175" t="str">
        <f t="shared" si="84"/>
        <v>N/A</v>
      </c>
      <c r="CV248" s="175" t="str">
        <f t="shared" si="85"/>
        <v>N/A</v>
      </c>
      <c r="CW248" s="175" t="str">
        <f t="shared" si="86"/>
        <v>N/A</v>
      </c>
      <c r="CX248" s="175" t="str">
        <f t="shared" si="87"/>
        <v>N/A</v>
      </c>
      <c r="CY248" s="175" t="str">
        <f t="shared" si="88"/>
        <v>N/A</v>
      </c>
      <c r="CZ248" s="175" t="str">
        <f t="shared" si="89"/>
        <v>N/A</v>
      </c>
      <c r="DA248" s="175" t="str">
        <f t="shared" si="90"/>
        <v>N/A</v>
      </c>
      <c r="DB248" s="175" t="str">
        <f t="shared" si="91"/>
        <v>N/A</v>
      </c>
      <c r="DC248" s="175" t="str">
        <f t="shared" si="92"/>
        <v>N/A</v>
      </c>
      <c r="DD248" s="175" t="str">
        <f t="shared" si="93"/>
        <v>N/A</v>
      </c>
      <c r="DE248" s="175" t="str">
        <f t="shared" si="94"/>
        <v>N/A</v>
      </c>
      <c r="DF248" s="175" t="str">
        <f t="shared" si="95"/>
        <v>N/A</v>
      </c>
    </row>
    <row r="249" spans="9:110" ht="64.5" customHeight="1">
      <c r="J249" s="339"/>
      <c r="T249" s="226"/>
      <c r="AE249" s="226"/>
      <c r="AF249" s="226"/>
      <c r="AG249" s="226"/>
      <c r="AH249" s="226"/>
      <c r="AI249" s="226"/>
      <c r="AJ249" s="226"/>
      <c r="AK249" s="227"/>
      <c r="AL249" s="227"/>
      <c r="AM249" s="227"/>
      <c r="AN249" s="227"/>
      <c r="AO249" s="227"/>
      <c r="AP249" s="227"/>
      <c r="AQ249" s="227"/>
      <c r="AR249" s="227"/>
      <c r="AS249" s="227"/>
      <c r="CU249" s="175" t="str">
        <f t="shared" si="84"/>
        <v>N/A</v>
      </c>
      <c r="CV249" s="175" t="str">
        <f t="shared" si="85"/>
        <v>N/A</v>
      </c>
      <c r="CW249" s="175" t="str">
        <f t="shared" si="86"/>
        <v>N/A</v>
      </c>
      <c r="CX249" s="175" t="str">
        <f t="shared" si="87"/>
        <v>N/A</v>
      </c>
      <c r="CY249" s="175" t="str">
        <f t="shared" si="88"/>
        <v>N/A</v>
      </c>
      <c r="CZ249" s="175" t="str">
        <f t="shared" si="89"/>
        <v>N/A</v>
      </c>
      <c r="DA249" s="175" t="str">
        <f t="shared" si="90"/>
        <v>N/A</v>
      </c>
      <c r="DB249" s="175" t="str">
        <f t="shared" si="91"/>
        <v>N/A</v>
      </c>
      <c r="DC249" s="175" t="str">
        <f t="shared" si="92"/>
        <v>N/A</v>
      </c>
      <c r="DD249" s="175" t="str">
        <f t="shared" si="93"/>
        <v>N/A</v>
      </c>
      <c r="DE249" s="175" t="str">
        <f t="shared" si="94"/>
        <v>N/A</v>
      </c>
      <c r="DF249" s="175" t="str">
        <f t="shared" si="95"/>
        <v>N/A</v>
      </c>
    </row>
    <row r="250" spans="9:110" ht="64.5" customHeight="1">
      <c r="I250" s="248"/>
      <c r="T250" s="226"/>
      <c r="AE250" s="226"/>
      <c r="AF250" s="226"/>
      <c r="AG250" s="226"/>
      <c r="AH250" s="226"/>
      <c r="AI250" s="226"/>
      <c r="AJ250" s="226"/>
      <c r="AK250" s="227"/>
      <c r="AL250" s="227"/>
      <c r="AM250" s="227"/>
      <c r="AN250" s="227"/>
      <c r="AO250" s="227"/>
      <c r="AP250" s="227"/>
      <c r="AQ250" s="227"/>
      <c r="AR250" s="227"/>
      <c r="AS250" s="227"/>
      <c r="CU250" s="175" t="str">
        <f t="shared" si="84"/>
        <v>N/A</v>
      </c>
      <c r="CV250" s="175" t="str">
        <f t="shared" si="85"/>
        <v>N/A</v>
      </c>
      <c r="CW250" s="175" t="str">
        <f t="shared" si="86"/>
        <v>N/A</v>
      </c>
      <c r="CX250" s="175" t="str">
        <f t="shared" si="87"/>
        <v>N/A</v>
      </c>
      <c r="CY250" s="175" t="str">
        <f t="shared" si="88"/>
        <v>N/A</v>
      </c>
      <c r="CZ250" s="175" t="str">
        <f t="shared" si="89"/>
        <v>N/A</v>
      </c>
      <c r="DA250" s="175" t="str">
        <f t="shared" si="90"/>
        <v>N/A</v>
      </c>
      <c r="DB250" s="175" t="str">
        <f t="shared" si="91"/>
        <v>N/A</v>
      </c>
      <c r="DC250" s="175" t="str">
        <f t="shared" si="92"/>
        <v>N/A</v>
      </c>
      <c r="DD250" s="175" t="str">
        <f t="shared" si="93"/>
        <v>N/A</v>
      </c>
      <c r="DE250" s="175" t="str">
        <f t="shared" si="94"/>
        <v>N/A</v>
      </c>
      <c r="DF250" s="175" t="str">
        <f t="shared" si="95"/>
        <v>N/A</v>
      </c>
    </row>
    <row r="251" spans="9:110" ht="64.5" customHeight="1">
      <c r="I251" s="248"/>
      <c r="T251" s="226"/>
      <c r="AE251" s="226"/>
      <c r="AF251" s="226"/>
      <c r="AG251" s="226"/>
      <c r="AH251" s="226"/>
      <c r="AI251" s="226"/>
      <c r="AJ251" s="226"/>
      <c r="AK251" s="227"/>
      <c r="AL251" s="227"/>
      <c r="AM251" s="227"/>
      <c r="AN251" s="227"/>
      <c r="AO251" s="227"/>
      <c r="AP251" s="227"/>
      <c r="AQ251" s="227"/>
      <c r="AR251" s="227"/>
      <c r="AS251" s="227"/>
      <c r="CU251" s="175" t="str">
        <f t="shared" si="84"/>
        <v>N/A</v>
      </c>
      <c r="CV251" s="175" t="str">
        <f t="shared" si="85"/>
        <v>N/A</v>
      </c>
      <c r="CW251" s="175" t="str">
        <f t="shared" si="86"/>
        <v>N/A</v>
      </c>
      <c r="CX251" s="175" t="str">
        <f t="shared" si="87"/>
        <v>N/A</v>
      </c>
      <c r="CY251" s="175" t="str">
        <f t="shared" si="88"/>
        <v>N/A</v>
      </c>
      <c r="CZ251" s="175" t="str">
        <f t="shared" si="89"/>
        <v>N/A</v>
      </c>
      <c r="DA251" s="175" t="str">
        <f t="shared" si="90"/>
        <v>N/A</v>
      </c>
      <c r="DB251" s="175" t="str">
        <f t="shared" si="91"/>
        <v>N/A</v>
      </c>
      <c r="DC251" s="175" t="str">
        <f t="shared" si="92"/>
        <v>N/A</v>
      </c>
      <c r="DD251" s="175" t="str">
        <f t="shared" si="93"/>
        <v>N/A</v>
      </c>
      <c r="DE251" s="175" t="str">
        <f t="shared" si="94"/>
        <v>N/A</v>
      </c>
      <c r="DF251" s="175" t="str">
        <f t="shared" si="95"/>
        <v>N/A</v>
      </c>
    </row>
    <row r="252" spans="9:110" ht="64.5" customHeight="1">
      <c r="I252" s="248"/>
      <c r="T252" s="226"/>
      <c r="AE252" s="226"/>
      <c r="AF252" s="226"/>
      <c r="AG252" s="226"/>
      <c r="AH252" s="226"/>
      <c r="AI252" s="226"/>
      <c r="AJ252" s="226"/>
      <c r="AK252" s="227"/>
      <c r="AL252" s="227"/>
      <c r="AM252" s="227"/>
      <c r="AN252" s="227"/>
      <c r="AO252" s="227"/>
      <c r="AP252" s="227"/>
      <c r="AQ252" s="227"/>
      <c r="AR252" s="227"/>
      <c r="AS252" s="227"/>
      <c r="CU252" s="175" t="str">
        <f t="shared" si="84"/>
        <v>N/A</v>
      </c>
      <c r="CV252" s="175" t="str">
        <f t="shared" si="85"/>
        <v>N/A</v>
      </c>
      <c r="CW252" s="175" t="str">
        <f t="shared" si="86"/>
        <v>N/A</v>
      </c>
      <c r="CX252" s="175" t="str">
        <f t="shared" si="87"/>
        <v>N/A</v>
      </c>
      <c r="CY252" s="175" t="str">
        <f t="shared" si="88"/>
        <v>N/A</v>
      </c>
      <c r="CZ252" s="175" t="str">
        <f t="shared" si="89"/>
        <v>N/A</v>
      </c>
      <c r="DA252" s="175" t="str">
        <f t="shared" si="90"/>
        <v>N/A</v>
      </c>
      <c r="DB252" s="175" t="str">
        <f t="shared" si="91"/>
        <v>N/A</v>
      </c>
      <c r="DC252" s="175" t="str">
        <f t="shared" si="92"/>
        <v>N/A</v>
      </c>
      <c r="DD252" s="175" t="str">
        <f t="shared" si="93"/>
        <v>N/A</v>
      </c>
      <c r="DE252" s="175" t="str">
        <f t="shared" si="94"/>
        <v>N/A</v>
      </c>
      <c r="DF252" s="175" t="str">
        <f t="shared" si="95"/>
        <v>N/A</v>
      </c>
    </row>
    <row r="253" spans="9:110" ht="64.5" customHeight="1">
      <c r="I253" s="248"/>
      <c r="T253" s="226"/>
      <c r="AE253" s="226"/>
      <c r="AF253" s="226"/>
      <c r="AG253" s="226"/>
      <c r="AH253" s="226"/>
      <c r="AI253" s="226"/>
      <c r="AJ253" s="226"/>
      <c r="AK253" s="227"/>
      <c r="AL253" s="227"/>
      <c r="AM253" s="227"/>
      <c r="AN253" s="227"/>
      <c r="AO253" s="227"/>
      <c r="AP253" s="227"/>
      <c r="AQ253" s="227"/>
      <c r="AR253" s="227"/>
      <c r="AS253" s="227"/>
      <c r="CU253" s="175" t="str">
        <f t="shared" si="84"/>
        <v>N/A</v>
      </c>
      <c r="CV253" s="175" t="str">
        <f t="shared" si="85"/>
        <v>N/A</v>
      </c>
      <c r="CW253" s="175" t="str">
        <f t="shared" si="86"/>
        <v>N/A</v>
      </c>
      <c r="CX253" s="175" t="str">
        <f t="shared" si="87"/>
        <v>N/A</v>
      </c>
      <c r="CY253" s="175" t="str">
        <f t="shared" si="88"/>
        <v>N/A</v>
      </c>
      <c r="CZ253" s="175" t="str">
        <f t="shared" si="89"/>
        <v>N/A</v>
      </c>
      <c r="DA253" s="175" t="str">
        <f t="shared" si="90"/>
        <v>N/A</v>
      </c>
      <c r="DB253" s="175" t="str">
        <f t="shared" si="91"/>
        <v>N/A</v>
      </c>
      <c r="DC253" s="175" t="str">
        <f t="shared" si="92"/>
        <v>N/A</v>
      </c>
      <c r="DD253" s="175" t="str">
        <f t="shared" si="93"/>
        <v>N/A</v>
      </c>
      <c r="DE253" s="175" t="str">
        <f t="shared" si="94"/>
        <v>N/A</v>
      </c>
      <c r="DF253" s="175" t="str">
        <f t="shared" si="95"/>
        <v>N/A</v>
      </c>
    </row>
    <row r="254" spans="9:110" ht="64.5" customHeight="1">
      <c r="I254" s="248"/>
      <c r="T254" s="226"/>
      <c r="AE254" s="226"/>
      <c r="AF254" s="226"/>
      <c r="AG254" s="226"/>
      <c r="AH254" s="226"/>
      <c r="AI254" s="226"/>
      <c r="AJ254" s="226"/>
      <c r="AK254" s="227"/>
      <c r="AL254" s="227"/>
      <c r="AM254" s="227"/>
      <c r="AN254" s="227"/>
      <c r="AO254" s="227"/>
      <c r="AP254" s="227"/>
      <c r="AQ254" s="227"/>
      <c r="AR254" s="227"/>
      <c r="AS254" s="227"/>
      <c r="CU254" s="175" t="str">
        <f t="shared" si="84"/>
        <v>N/A</v>
      </c>
      <c r="CV254" s="175" t="str">
        <f t="shared" si="85"/>
        <v>N/A</v>
      </c>
      <c r="CW254" s="175" t="str">
        <f t="shared" si="86"/>
        <v>N/A</v>
      </c>
      <c r="CX254" s="175" t="str">
        <f t="shared" si="87"/>
        <v>N/A</v>
      </c>
      <c r="CY254" s="175" t="str">
        <f t="shared" si="88"/>
        <v>N/A</v>
      </c>
      <c r="CZ254" s="175" t="str">
        <f t="shared" si="89"/>
        <v>N/A</v>
      </c>
      <c r="DA254" s="175" t="str">
        <f t="shared" si="90"/>
        <v>N/A</v>
      </c>
      <c r="DB254" s="175" t="str">
        <f t="shared" si="91"/>
        <v>N/A</v>
      </c>
      <c r="DC254" s="175" t="str">
        <f t="shared" si="92"/>
        <v>N/A</v>
      </c>
      <c r="DD254" s="175" t="str">
        <f t="shared" si="93"/>
        <v>N/A</v>
      </c>
      <c r="DE254" s="175" t="str">
        <f t="shared" si="94"/>
        <v>N/A</v>
      </c>
      <c r="DF254" s="175" t="str">
        <f t="shared" si="95"/>
        <v>N/A</v>
      </c>
    </row>
    <row r="255" spans="9:110" ht="64.5" customHeight="1">
      <c r="I255" s="248"/>
      <c r="T255" s="226"/>
      <c r="AE255" s="226"/>
      <c r="AF255" s="226"/>
      <c r="AG255" s="226"/>
      <c r="AH255" s="226"/>
      <c r="AI255" s="226"/>
      <c r="AJ255" s="226"/>
      <c r="AK255" s="227"/>
      <c r="AL255" s="227"/>
      <c r="AM255" s="227"/>
      <c r="AN255" s="227"/>
      <c r="AO255" s="227"/>
      <c r="AP255" s="227"/>
      <c r="AQ255" s="227"/>
      <c r="AR255" s="227"/>
      <c r="AS255" s="227"/>
      <c r="CU255" s="175" t="str">
        <f t="shared" si="84"/>
        <v>N/A</v>
      </c>
      <c r="CV255" s="175" t="str">
        <f t="shared" si="85"/>
        <v>N/A</v>
      </c>
      <c r="CW255" s="175" t="str">
        <f t="shared" si="86"/>
        <v>N/A</v>
      </c>
      <c r="CX255" s="175" t="str">
        <f t="shared" si="87"/>
        <v>N/A</v>
      </c>
      <c r="CY255" s="175" t="str">
        <f t="shared" si="88"/>
        <v>N/A</v>
      </c>
      <c r="CZ255" s="175" t="str">
        <f t="shared" si="89"/>
        <v>N/A</v>
      </c>
      <c r="DA255" s="175" t="str">
        <f t="shared" si="90"/>
        <v>N/A</v>
      </c>
      <c r="DB255" s="175" t="str">
        <f t="shared" si="91"/>
        <v>N/A</v>
      </c>
      <c r="DC255" s="175" t="str">
        <f t="shared" si="92"/>
        <v>N/A</v>
      </c>
      <c r="DD255" s="175" t="str">
        <f t="shared" si="93"/>
        <v>N/A</v>
      </c>
      <c r="DE255" s="175" t="str">
        <f t="shared" si="94"/>
        <v>N/A</v>
      </c>
      <c r="DF255" s="175" t="str">
        <f t="shared" si="95"/>
        <v>N/A</v>
      </c>
    </row>
    <row r="256" spans="9:110" ht="64.5" customHeight="1">
      <c r="I256" s="248"/>
      <c r="T256" s="226"/>
      <c r="AE256" s="226"/>
      <c r="AF256" s="226"/>
      <c r="AG256" s="226"/>
      <c r="AH256" s="226"/>
      <c r="AI256" s="226"/>
      <c r="AJ256" s="226"/>
      <c r="AK256" s="227"/>
      <c r="AL256" s="227"/>
      <c r="AM256" s="227"/>
      <c r="AN256" s="227"/>
      <c r="AO256" s="227"/>
      <c r="AP256" s="227"/>
      <c r="AQ256" s="227"/>
      <c r="AR256" s="227"/>
      <c r="AS256" s="227"/>
      <c r="CU256" s="175" t="str">
        <f t="shared" si="84"/>
        <v>N/A</v>
      </c>
      <c r="CV256" s="175" t="str">
        <f t="shared" si="85"/>
        <v>N/A</v>
      </c>
      <c r="CW256" s="175" t="str">
        <f t="shared" si="86"/>
        <v>N/A</v>
      </c>
      <c r="CX256" s="175" t="str">
        <f t="shared" si="87"/>
        <v>N/A</v>
      </c>
      <c r="CY256" s="175" t="str">
        <f t="shared" si="88"/>
        <v>N/A</v>
      </c>
      <c r="CZ256" s="175" t="str">
        <f t="shared" si="89"/>
        <v>N/A</v>
      </c>
      <c r="DA256" s="175" t="str">
        <f t="shared" si="90"/>
        <v>N/A</v>
      </c>
      <c r="DB256" s="175" t="str">
        <f t="shared" si="91"/>
        <v>N/A</v>
      </c>
      <c r="DC256" s="175" t="str">
        <f t="shared" si="92"/>
        <v>N/A</v>
      </c>
      <c r="DD256" s="175" t="str">
        <f t="shared" si="93"/>
        <v>N/A</v>
      </c>
      <c r="DE256" s="175" t="str">
        <f t="shared" si="94"/>
        <v>N/A</v>
      </c>
      <c r="DF256" s="175" t="str">
        <f t="shared" si="95"/>
        <v>N/A</v>
      </c>
    </row>
    <row r="257" spans="9:110" ht="64.5" customHeight="1">
      <c r="I257" s="248"/>
      <c r="T257" s="226"/>
      <c r="AE257" s="226"/>
      <c r="AF257" s="226"/>
      <c r="AG257" s="226"/>
      <c r="AH257" s="226"/>
      <c r="AI257" s="226"/>
      <c r="AJ257" s="226"/>
      <c r="AK257" s="227"/>
      <c r="AL257" s="227"/>
      <c r="AM257" s="227"/>
      <c r="AN257" s="227"/>
      <c r="AO257" s="227"/>
      <c r="AP257" s="227"/>
      <c r="AQ257" s="227"/>
      <c r="AR257" s="227"/>
      <c r="AS257" s="227"/>
      <c r="CU257" s="175" t="str">
        <f t="shared" si="84"/>
        <v>N/A</v>
      </c>
      <c r="CV257" s="175" t="str">
        <f t="shared" si="85"/>
        <v>N/A</v>
      </c>
      <c r="CW257" s="175" t="str">
        <f t="shared" si="86"/>
        <v>N/A</v>
      </c>
      <c r="CX257" s="175" t="str">
        <f t="shared" si="87"/>
        <v>N/A</v>
      </c>
      <c r="CY257" s="175" t="str">
        <f t="shared" si="88"/>
        <v>N/A</v>
      </c>
      <c r="CZ257" s="175" t="str">
        <f t="shared" si="89"/>
        <v>N/A</v>
      </c>
      <c r="DA257" s="175" t="str">
        <f t="shared" si="90"/>
        <v>N/A</v>
      </c>
      <c r="DB257" s="175" t="str">
        <f t="shared" si="91"/>
        <v>N/A</v>
      </c>
      <c r="DC257" s="175" t="str">
        <f t="shared" si="92"/>
        <v>N/A</v>
      </c>
      <c r="DD257" s="175" t="str">
        <f t="shared" si="93"/>
        <v>N/A</v>
      </c>
      <c r="DE257" s="175" t="str">
        <f t="shared" si="94"/>
        <v>N/A</v>
      </c>
      <c r="DF257" s="175" t="str">
        <f t="shared" si="95"/>
        <v>N/A</v>
      </c>
    </row>
    <row r="258" spans="9:110" ht="64.5" customHeight="1">
      <c r="I258" s="248"/>
      <c r="T258" s="226"/>
      <c r="AE258" s="226"/>
      <c r="AF258" s="226"/>
      <c r="AG258" s="226"/>
      <c r="AH258" s="226"/>
      <c r="AI258" s="226"/>
      <c r="AJ258" s="226"/>
      <c r="AK258" s="227"/>
      <c r="AL258" s="227"/>
      <c r="AM258" s="227"/>
      <c r="AN258" s="227"/>
      <c r="AO258" s="227"/>
      <c r="AP258" s="227"/>
      <c r="AQ258" s="227"/>
      <c r="AR258" s="227"/>
      <c r="AS258" s="227"/>
      <c r="CU258" s="175" t="str">
        <f t="shared" si="84"/>
        <v>N/A</v>
      </c>
      <c r="CV258" s="175" t="str">
        <f t="shared" si="85"/>
        <v>N/A</v>
      </c>
      <c r="CW258" s="175" t="str">
        <f t="shared" si="86"/>
        <v>N/A</v>
      </c>
      <c r="CX258" s="175" t="str">
        <f t="shared" si="87"/>
        <v>N/A</v>
      </c>
      <c r="CY258" s="175" t="str">
        <f t="shared" si="88"/>
        <v>N/A</v>
      </c>
      <c r="CZ258" s="175" t="str">
        <f t="shared" si="89"/>
        <v>N/A</v>
      </c>
      <c r="DA258" s="175" t="str">
        <f t="shared" si="90"/>
        <v>N/A</v>
      </c>
      <c r="DB258" s="175" t="str">
        <f t="shared" si="91"/>
        <v>N/A</v>
      </c>
      <c r="DC258" s="175" t="str">
        <f t="shared" si="92"/>
        <v>N/A</v>
      </c>
      <c r="DD258" s="175" t="str">
        <f t="shared" si="93"/>
        <v>N/A</v>
      </c>
      <c r="DE258" s="175" t="str">
        <f t="shared" si="94"/>
        <v>N/A</v>
      </c>
      <c r="DF258" s="175" t="str">
        <f t="shared" si="95"/>
        <v>N/A</v>
      </c>
    </row>
    <row r="259" spans="9:110" ht="64.5" customHeight="1">
      <c r="I259" s="248"/>
      <c r="T259" s="226"/>
      <c r="AE259" s="226"/>
      <c r="AF259" s="226"/>
      <c r="AG259" s="226"/>
      <c r="AH259" s="226"/>
      <c r="AI259" s="226"/>
      <c r="AJ259" s="226"/>
      <c r="AK259" s="227"/>
      <c r="AL259" s="227"/>
      <c r="AM259" s="227"/>
      <c r="AN259" s="227"/>
      <c r="AO259" s="227"/>
      <c r="AP259" s="227"/>
      <c r="AQ259" s="227"/>
      <c r="AR259" s="227"/>
      <c r="AS259" s="227"/>
      <c r="CU259" s="175" t="str">
        <f t="shared" ref="CU259:CU322" si="96">+IF(CP259=$CU$1,CS259,"N/A")</f>
        <v>N/A</v>
      </c>
      <c r="CV259" s="175" t="str">
        <f t="shared" ref="CV259:CV322" si="97">+IF(CP259=$CV$1,CS259,"N/A")</f>
        <v>N/A</v>
      </c>
      <c r="CW259" s="175" t="str">
        <f t="shared" ref="CW259:CW322" si="98">+IF(CP259=$CW$1,CS259,"N/A")</f>
        <v>N/A</v>
      </c>
      <c r="CX259" s="175" t="str">
        <f t="shared" ref="CX259:CX322" si="99">+IF(CP259=$CX$1,CS259,"N/A")</f>
        <v>N/A</v>
      </c>
      <c r="CY259" s="175" t="str">
        <f t="shared" ref="CY259:CY322" si="100">+IF(CP259=$CY$1,CS259,"N/A")</f>
        <v>N/A</v>
      </c>
      <c r="CZ259" s="175" t="str">
        <f t="shared" ref="CZ259:CZ322" si="101">+IF(CP259=$CZ$1,CS259,"N/A")</f>
        <v>N/A</v>
      </c>
      <c r="DA259" s="175" t="str">
        <f t="shared" ref="DA259:DA322" si="102">+IF(CP259=$DA$1,CS259,"N/A")</f>
        <v>N/A</v>
      </c>
      <c r="DB259" s="175" t="str">
        <f t="shared" ref="DB259:DB322" si="103">+IF(CP259=$DB$1,CS259,"N/A")</f>
        <v>N/A</v>
      </c>
      <c r="DC259" s="175" t="str">
        <f t="shared" ref="DC259:DC322" si="104">+IF(CP259=$DC$1,CS259,"N/A")</f>
        <v>N/A</v>
      </c>
      <c r="DD259" s="175" t="str">
        <f t="shared" ref="DD259:DD322" si="105">+IF(CP259=$DD$1,CS259,"N/A")</f>
        <v>N/A</v>
      </c>
      <c r="DE259" s="175" t="str">
        <f t="shared" ref="DE259:DE322" si="106">+IF(CP259=$DE$1,CS259,"N/A")</f>
        <v>N/A</v>
      </c>
      <c r="DF259" s="175" t="str">
        <f t="shared" ref="DF259:DF322" si="107">+IF(CP259=$DF$1,CS259,"N/A")</f>
        <v>N/A</v>
      </c>
    </row>
    <row r="260" spans="9:110" ht="64.5" customHeight="1">
      <c r="I260" s="248"/>
      <c r="T260" s="226"/>
      <c r="AE260" s="226"/>
      <c r="AF260" s="226"/>
      <c r="AG260" s="226"/>
      <c r="AH260" s="226"/>
      <c r="AI260" s="226"/>
      <c r="AJ260" s="226"/>
      <c r="AK260" s="227"/>
      <c r="AL260" s="227"/>
      <c r="AM260" s="227"/>
      <c r="AN260" s="227"/>
      <c r="AO260" s="227"/>
      <c r="AP260" s="227"/>
      <c r="AQ260" s="227"/>
      <c r="AR260" s="227"/>
      <c r="AS260" s="227"/>
      <c r="CU260" s="175" t="str">
        <f t="shared" si="96"/>
        <v>N/A</v>
      </c>
      <c r="CV260" s="175" t="str">
        <f t="shared" si="97"/>
        <v>N/A</v>
      </c>
      <c r="CW260" s="175" t="str">
        <f t="shared" si="98"/>
        <v>N/A</v>
      </c>
      <c r="CX260" s="175" t="str">
        <f t="shared" si="99"/>
        <v>N/A</v>
      </c>
      <c r="CY260" s="175" t="str">
        <f t="shared" si="100"/>
        <v>N/A</v>
      </c>
      <c r="CZ260" s="175" t="str">
        <f t="shared" si="101"/>
        <v>N/A</v>
      </c>
      <c r="DA260" s="175" t="str">
        <f t="shared" si="102"/>
        <v>N/A</v>
      </c>
      <c r="DB260" s="175" t="str">
        <f t="shared" si="103"/>
        <v>N/A</v>
      </c>
      <c r="DC260" s="175" t="str">
        <f t="shared" si="104"/>
        <v>N/A</v>
      </c>
      <c r="DD260" s="175" t="str">
        <f t="shared" si="105"/>
        <v>N/A</v>
      </c>
      <c r="DE260" s="175" t="str">
        <f t="shared" si="106"/>
        <v>N/A</v>
      </c>
      <c r="DF260" s="175" t="str">
        <f t="shared" si="107"/>
        <v>N/A</v>
      </c>
    </row>
    <row r="261" spans="9:110" ht="64.5" customHeight="1">
      <c r="I261" s="248"/>
      <c r="T261" s="226"/>
      <c r="AE261" s="226"/>
      <c r="AF261" s="226"/>
      <c r="AG261" s="226"/>
      <c r="AH261" s="226"/>
      <c r="AI261" s="226"/>
      <c r="AJ261" s="226"/>
      <c r="AK261" s="227"/>
      <c r="AL261" s="227"/>
      <c r="AM261" s="227"/>
      <c r="AN261" s="227"/>
      <c r="AO261" s="227"/>
      <c r="AP261" s="227"/>
      <c r="AQ261" s="227"/>
      <c r="AR261" s="227"/>
      <c r="AS261" s="227"/>
      <c r="CU261" s="175" t="str">
        <f t="shared" si="96"/>
        <v>N/A</v>
      </c>
      <c r="CV261" s="175" t="str">
        <f t="shared" si="97"/>
        <v>N/A</v>
      </c>
      <c r="CW261" s="175" t="str">
        <f t="shared" si="98"/>
        <v>N/A</v>
      </c>
      <c r="CX261" s="175" t="str">
        <f t="shared" si="99"/>
        <v>N/A</v>
      </c>
      <c r="CY261" s="175" t="str">
        <f t="shared" si="100"/>
        <v>N/A</v>
      </c>
      <c r="CZ261" s="175" t="str">
        <f t="shared" si="101"/>
        <v>N/A</v>
      </c>
      <c r="DA261" s="175" t="str">
        <f t="shared" si="102"/>
        <v>N/A</v>
      </c>
      <c r="DB261" s="175" t="str">
        <f t="shared" si="103"/>
        <v>N/A</v>
      </c>
      <c r="DC261" s="175" t="str">
        <f t="shared" si="104"/>
        <v>N/A</v>
      </c>
      <c r="DD261" s="175" t="str">
        <f t="shared" si="105"/>
        <v>N/A</v>
      </c>
      <c r="DE261" s="175" t="str">
        <f t="shared" si="106"/>
        <v>N/A</v>
      </c>
      <c r="DF261" s="175" t="str">
        <f t="shared" si="107"/>
        <v>N/A</v>
      </c>
    </row>
    <row r="262" spans="9:110" ht="64.5" customHeight="1">
      <c r="I262" s="248"/>
      <c r="T262" s="226"/>
      <c r="AE262" s="226"/>
      <c r="AF262" s="226"/>
      <c r="AG262" s="226"/>
      <c r="AH262" s="226"/>
      <c r="AI262" s="226"/>
      <c r="AJ262" s="226"/>
      <c r="AK262" s="227"/>
      <c r="AL262" s="227"/>
      <c r="AM262" s="227"/>
      <c r="AN262" s="227"/>
      <c r="AO262" s="227"/>
      <c r="AP262" s="227"/>
      <c r="AQ262" s="227"/>
      <c r="AR262" s="227"/>
      <c r="AS262" s="227"/>
      <c r="CU262" s="175" t="str">
        <f t="shared" si="96"/>
        <v>N/A</v>
      </c>
      <c r="CV262" s="175" t="str">
        <f t="shared" si="97"/>
        <v>N/A</v>
      </c>
      <c r="CW262" s="175" t="str">
        <f t="shared" si="98"/>
        <v>N/A</v>
      </c>
      <c r="CX262" s="175" t="str">
        <f t="shared" si="99"/>
        <v>N/A</v>
      </c>
      <c r="CY262" s="175" t="str">
        <f t="shared" si="100"/>
        <v>N/A</v>
      </c>
      <c r="CZ262" s="175" t="str">
        <f t="shared" si="101"/>
        <v>N/A</v>
      </c>
      <c r="DA262" s="175" t="str">
        <f t="shared" si="102"/>
        <v>N/A</v>
      </c>
      <c r="DB262" s="175" t="str">
        <f t="shared" si="103"/>
        <v>N/A</v>
      </c>
      <c r="DC262" s="175" t="str">
        <f t="shared" si="104"/>
        <v>N/A</v>
      </c>
      <c r="DD262" s="175" t="str">
        <f t="shared" si="105"/>
        <v>N/A</v>
      </c>
      <c r="DE262" s="175" t="str">
        <f t="shared" si="106"/>
        <v>N/A</v>
      </c>
      <c r="DF262" s="175" t="str">
        <f t="shared" si="107"/>
        <v>N/A</v>
      </c>
    </row>
    <row r="263" spans="9:110" ht="64.5" customHeight="1">
      <c r="I263" s="248"/>
      <c r="T263" s="226"/>
      <c r="AE263" s="226"/>
      <c r="AF263" s="226"/>
      <c r="AG263" s="226"/>
      <c r="AH263" s="226"/>
      <c r="AI263" s="226"/>
      <c r="AJ263" s="226"/>
      <c r="AK263" s="227"/>
      <c r="AL263" s="227"/>
      <c r="AM263" s="227"/>
      <c r="AN263" s="227"/>
      <c r="AO263" s="227"/>
      <c r="AP263" s="227"/>
      <c r="AQ263" s="227"/>
      <c r="AR263" s="227"/>
      <c r="AS263" s="227"/>
      <c r="CU263" s="175" t="str">
        <f t="shared" si="96"/>
        <v>N/A</v>
      </c>
      <c r="CV263" s="175" t="str">
        <f t="shared" si="97"/>
        <v>N/A</v>
      </c>
      <c r="CW263" s="175" t="str">
        <f t="shared" si="98"/>
        <v>N/A</v>
      </c>
      <c r="CX263" s="175" t="str">
        <f t="shared" si="99"/>
        <v>N/A</v>
      </c>
      <c r="CY263" s="175" t="str">
        <f t="shared" si="100"/>
        <v>N/A</v>
      </c>
      <c r="CZ263" s="175" t="str">
        <f t="shared" si="101"/>
        <v>N/A</v>
      </c>
      <c r="DA263" s="175" t="str">
        <f t="shared" si="102"/>
        <v>N/A</v>
      </c>
      <c r="DB263" s="175" t="str">
        <f t="shared" si="103"/>
        <v>N/A</v>
      </c>
      <c r="DC263" s="175" t="str">
        <f t="shared" si="104"/>
        <v>N/A</v>
      </c>
      <c r="DD263" s="175" t="str">
        <f t="shared" si="105"/>
        <v>N/A</v>
      </c>
      <c r="DE263" s="175" t="str">
        <f t="shared" si="106"/>
        <v>N/A</v>
      </c>
      <c r="DF263" s="175" t="str">
        <f t="shared" si="107"/>
        <v>N/A</v>
      </c>
    </row>
    <row r="264" spans="9:110" ht="64.5" customHeight="1">
      <c r="I264" s="248"/>
      <c r="T264" s="226"/>
      <c r="AE264" s="226"/>
      <c r="AF264" s="226"/>
      <c r="AG264" s="226"/>
      <c r="AH264" s="226"/>
      <c r="AI264" s="226"/>
      <c r="AJ264" s="226"/>
      <c r="AK264" s="227"/>
      <c r="AL264" s="227"/>
      <c r="AM264" s="227"/>
      <c r="AN264" s="227"/>
      <c r="AO264" s="227"/>
      <c r="AP264" s="227"/>
      <c r="AQ264" s="227"/>
      <c r="AR264" s="227"/>
      <c r="AS264" s="227"/>
      <c r="CU264" s="175" t="str">
        <f t="shared" si="96"/>
        <v>N/A</v>
      </c>
      <c r="CV264" s="175" t="str">
        <f t="shared" si="97"/>
        <v>N/A</v>
      </c>
      <c r="CW264" s="175" t="str">
        <f t="shared" si="98"/>
        <v>N/A</v>
      </c>
      <c r="CX264" s="175" t="str">
        <f t="shared" si="99"/>
        <v>N/A</v>
      </c>
      <c r="CY264" s="175" t="str">
        <f t="shared" si="100"/>
        <v>N/A</v>
      </c>
      <c r="CZ264" s="175" t="str">
        <f t="shared" si="101"/>
        <v>N/A</v>
      </c>
      <c r="DA264" s="175" t="str">
        <f t="shared" si="102"/>
        <v>N/A</v>
      </c>
      <c r="DB264" s="175" t="str">
        <f t="shared" si="103"/>
        <v>N/A</v>
      </c>
      <c r="DC264" s="175" t="str">
        <f t="shared" si="104"/>
        <v>N/A</v>
      </c>
      <c r="DD264" s="175" t="str">
        <f t="shared" si="105"/>
        <v>N/A</v>
      </c>
      <c r="DE264" s="175" t="str">
        <f t="shared" si="106"/>
        <v>N/A</v>
      </c>
      <c r="DF264" s="175" t="str">
        <f t="shared" si="107"/>
        <v>N/A</v>
      </c>
    </row>
    <row r="265" spans="9:110" ht="64.5" customHeight="1">
      <c r="I265" s="248"/>
      <c r="T265" s="226"/>
      <c r="AE265" s="226"/>
      <c r="AF265" s="226"/>
      <c r="AG265" s="226"/>
      <c r="AH265" s="226"/>
      <c r="AI265" s="226"/>
      <c r="AJ265" s="226"/>
      <c r="AK265" s="227"/>
      <c r="AL265" s="227"/>
      <c r="AM265" s="227"/>
      <c r="AN265" s="227"/>
      <c r="AO265" s="227"/>
      <c r="AP265" s="227"/>
      <c r="AQ265" s="227"/>
      <c r="AR265" s="227"/>
      <c r="AS265" s="227"/>
      <c r="CU265" s="175" t="str">
        <f t="shared" si="96"/>
        <v>N/A</v>
      </c>
      <c r="CV265" s="175" t="str">
        <f t="shared" si="97"/>
        <v>N/A</v>
      </c>
      <c r="CW265" s="175" t="str">
        <f t="shared" si="98"/>
        <v>N/A</v>
      </c>
      <c r="CX265" s="175" t="str">
        <f t="shared" si="99"/>
        <v>N/A</v>
      </c>
      <c r="CY265" s="175" t="str">
        <f t="shared" si="100"/>
        <v>N/A</v>
      </c>
      <c r="CZ265" s="175" t="str">
        <f t="shared" si="101"/>
        <v>N/A</v>
      </c>
      <c r="DA265" s="175" t="str">
        <f t="shared" si="102"/>
        <v>N/A</v>
      </c>
      <c r="DB265" s="175" t="str">
        <f t="shared" si="103"/>
        <v>N/A</v>
      </c>
      <c r="DC265" s="175" t="str">
        <f t="shared" si="104"/>
        <v>N/A</v>
      </c>
      <c r="DD265" s="175" t="str">
        <f t="shared" si="105"/>
        <v>N/A</v>
      </c>
      <c r="DE265" s="175" t="str">
        <f t="shared" si="106"/>
        <v>N/A</v>
      </c>
      <c r="DF265" s="175" t="str">
        <f t="shared" si="107"/>
        <v>N/A</v>
      </c>
    </row>
    <row r="266" spans="9:110" ht="64.5" customHeight="1">
      <c r="I266" s="248"/>
      <c r="T266" s="226"/>
      <c r="AE266" s="226"/>
      <c r="AF266" s="226"/>
      <c r="AG266" s="226"/>
      <c r="AH266" s="226"/>
      <c r="AI266" s="226"/>
      <c r="AJ266" s="226"/>
      <c r="AK266" s="227"/>
      <c r="AL266" s="227"/>
      <c r="AM266" s="227"/>
      <c r="AN266" s="227"/>
      <c r="AO266" s="227"/>
      <c r="AP266" s="227"/>
      <c r="AQ266" s="227"/>
      <c r="AR266" s="227"/>
      <c r="AS266" s="227"/>
      <c r="CU266" s="175" t="str">
        <f t="shared" si="96"/>
        <v>N/A</v>
      </c>
      <c r="CV266" s="175" t="str">
        <f t="shared" si="97"/>
        <v>N/A</v>
      </c>
      <c r="CW266" s="175" t="str">
        <f t="shared" si="98"/>
        <v>N/A</v>
      </c>
      <c r="CX266" s="175" t="str">
        <f t="shared" si="99"/>
        <v>N/A</v>
      </c>
      <c r="CY266" s="175" t="str">
        <f t="shared" si="100"/>
        <v>N/A</v>
      </c>
      <c r="CZ266" s="175" t="str">
        <f t="shared" si="101"/>
        <v>N/A</v>
      </c>
      <c r="DA266" s="175" t="str">
        <f t="shared" si="102"/>
        <v>N/A</v>
      </c>
      <c r="DB266" s="175" t="str">
        <f t="shared" si="103"/>
        <v>N/A</v>
      </c>
      <c r="DC266" s="175" t="str">
        <f t="shared" si="104"/>
        <v>N/A</v>
      </c>
      <c r="DD266" s="175" t="str">
        <f t="shared" si="105"/>
        <v>N/A</v>
      </c>
      <c r="DE266" s="175" t="str">
        <f t="shared" si="106"/>
        <v>N/A</v>
      </c>
      <c r="DF266" s="175" t="str">
        <f t="shared" si="107"/>
        <v>N/A</v>
      </c>
    </row>
    <row r="267" spans="9:110" ht="64.5" customHeight="1">
      <c r="I267" s="248"/>
      <c r="T267" s="226"/>
      <c r="AE267" s="226"/>
      <c r="AF267" s="226"/>
      <c r="AG267" s="226"/>
      <c r="AH267" s="226"/>
      <c r="AI267" s="226"/>
      <c r="AJ267" s="226"/>
      <c r="AK267" s="227"/>
      <c r="AL267" s="227"/>
      <c r="AM267" s="227"/>
      <c r="AN267" s="227"/>
      <c r="AO267" s="227"/>
      <c r="AP267" s="227"/>
      <c r="AQ267" s="227"/>
      <c r="AR267" s="227"/>
      <c r="AS267" s="227"/>
      <c r="CU267" s="175" t="str">
        <f t="shared" si="96"/>
        <v>N/A</v>
      </c>
      <c r="CV267" s="175" t="str">
        <f t="shared" si="97"/>
        <v>N/A</v>
      </c>
      <c r="CW267" s="175" t="str">
        <f t="shared" si="98"/>
        <v>N/A</v>
      </c>
      <c r="CX267" s="175" t="str">
        <f t="shared" si="99"/>
        <v>N/A</v>
      </c>
      <c r="CY267" s="175" t="str">
        <f t="shared" si="100"/>
        <v>N/A</v>
      </c>
      <c r="CZ267" s="175" t="str">
        <f t="shared" si="101"/>
        <v>N/A</v>
      </c>
      <c r="DA267" s="175" t="str">
        <f t="shared" si="102"/>
        <v>N/A</v>
      </c>
      <c r="DB267" s="175" t="str">
        <f t="shared" si="103"/>
        <v>N/A</v>
      </c>
      <c r="DC267" s="175" t="str">
        <f t="shared" si="104"/>
        <v>N/A</v>
      </c>
      <c r="DD267" s="175" t="str">
        <f t="shared" si="105"/>
        <v>N/A</v>
      </c>
      <c r="DE267" s="175" t="str">
        <f t="shared" si="106"/>
        <v>N/A</v>
      </c>
      <c r="DF267" s="175" t="str">
        <f t="shared" si="107"/>
        <v>N/A</v>
      </c>
    </row>
    <row r="268" spans="9:110" ht="64.5" customHeight="1">
      <c r="I268" s="248"/>
      <c r="T268" s="226"/>
      <c r="AE268" s="226"/>
      <c r="AF268" s="226"/>
      <c r="AG268" s="226"/>
      <c r="AH268" s="226"/>
      <c r="AI268" s="226"/>
      <c r="AJ268" s="226"/>
      <c r="AK268" s="227"/>
      <c r="AL268" s="227"/>
      <c r="AM268" s="227"/>
      <c r="AN268" s="227"/>
      <c r="AO268" s="227"/>
      <c r="AP268" s="227"/>
      <c r="AQ268" s="227"/>
      <c r="AR268" s="227"/>
      <c r="AS268" s="227"/>
      <c r="CU268" s="175" t="str">
        <f t="shared" si="96"/>
        <v>N/A</v>
      </c>
      <c r="CV268" s="175" t="str">
        <f t="shared" si="97"/>
        <v>N/A</v>
      </c>
      <c r="CW268" s="175" t="str">
        <f t="shared" si="98"/>
        <v>N/A</v>
      </c>
      <c r="CX268" s="175" t="str">
        <f t="shared" si="99"/>
        <v>N/A</v>
      </c>
      <c r="CY268" s="175" t="str">
        <f t="shared" si="100"/>
        <v>N/A</v>
      </c>
      <c r="CZ268" s="175" t="str">
        <f t="shared" si="101"/>
        <v>N/A</v>
      </c>
      <c r="DA268" s="175" t="str">
        <f t="shared" si="102"/>
        <v>N/A</v>
      </c>
      <c r="DB268" s="175" t="str">
        <f t="shared" si="103"/>
        <v>N/A</v>
      </c>
      <c r="DC268" s="175" t="str">
        <f t="shared" si="104"/>
        <v>N/A</v>
      </c>
      <c r="DD268" s="175" t="str">
        <f t="shared" si="105"/>
        <v>N/A</v>
      </c>
      <c r="DE268" s="175" t="str">
        <f t="shared" si="106"/>
        <v>N/A</v>
      </c>
      <c r="DF268" s="175" t="str">
        <f t="shared" si="107"/>
        <v>N/A</v>
      </c>
    </row>
    <row r="269" spans="9:110" ht="64.5" customHeight="1">
      <c r="I269" s="248"/>
      <c r="T269" s="226"/>
      <c r="AE269" s="226"/>
      <c r="AF269" s="226"/>
      <c r="AG269" s="226"/>
      <c r="AH269" s="226"/>
      <c r="AI269" s="226"/>
      <c r="AJ269" s="226"/>
      <c r="AK269" s="227"/>
      <c r="AL269" s="227"/>
      <c r="AM269" s="227"/>
      <c r="AN269" s="227"/>
      <c r="AO269" s="227"/>
      <c r="AP269" s="227"/>
      <c r="AQ269" s="227"/>
      <c r="AR269" s="227"/>
      <c r="AS269" s="227"/>
      <c r="CU269" s="175" t="str">
        <f t="shared" si="96"/>
        <v>N/A</v>
      </c>
      <c r="CV269" s="175" t="str">
        <f t="shared" si="97"/>
        <v>N/A</v>
      </c>
      <c r="CW269" s="175" t="str">
        <f t="shared" si="98"/>
        <v>N/A</v>
      </c>
      <c r="CX269" s="175" t="str">
        <f t="shared" si="99"/>
        <v>N/A</v>
      </c>
      <c r="CY269" s="175" t="str">
        <f t="shared" si="100"/>
        <v>N/A</v>
      </c>
      <c r="CZ269" s="175" t="str">
        <f t="shared" si="101"/>
        <v>N/A</v>
      </c>
      <c r="DA269" s="175" t="str">
        <f t="shared" si="102"/>
        <v>N/A</v>
      </c>
      <c r="DB269" s="175" t="str">
        <f t="shared" si="103"/>
        <v>N/A</v>
      </c>
      <c r="DC269" s="175" t="str">
        <f t="shared" si="104"/>
        <v>N/A</v>
      </c>
      <c r="DD269" s="175" t="str">
        <f t="shared" si="105"/>
        <v>N/A</v>
      </c>
      <c r="DE269" s="175" t="str">
        <f t="shared" si="106"/>
        <v>N/A</v>
      </c>
      <c r="DF269" s="175" t="str">
        <f t="shared" si="107"/>
        <v>N/A</v>
      </c>
    </row>
    <row r="270" spans="9:110" ht="64.5" customHeight="1">
      <c r="I270" s="248"/>
      <c r="T270" s="226"/>
      <c r="AE270" s="226"/>
      <c r="AF270" s="226"/>
      <c r="AG270" s="226"/>
      <c r="AH270" s="226"/>
      <c r="AI270" s="226"/>
      <c r="AJ270" s="226"/>
      <c r="AK270" s="227"/>
      <c r="AL270" s="227"/>
      <c r="AM270" s="227"/>
      <c r="AN270" s="227"/>
      <c r="AO270" s="227"/>
      <c r="AP270" s="227"/>
      <c r="AQ270" s="227"/>
      <c r="AR270" s="227"/>
      <c r="AS270" s="227"/>
      <c r="CU270" s="175" t="str">
        <f t="shared" si="96"/>
        <v>N/A</v>
      </c>
      <c r="CV270" s="175" t="str">
        <f t="shared" si="97"/>
        <v>N/A</v>
      </c>
      <c r="CW270" s="175" t="str">
        <f t="shared" si="98"/>
        <v>N/A</v>
      </c>
      <c r="CX270" s="175" t="str">
        <f t="shared" si="99"/>
        <v>N/A</v>
      </c>
      <c r="CY270" s="175" t="str">
        <f t="shared" si="100"/>
        <v>N/A</v>
      </c>
      <c r="CZ270" s="175" t="str">
        <f t="shared" si="101"/>
        <v>N/A</v>
      </c>
      <c r="DA270" s="175" t="str">
        <f t="shared" si="102"/>
        <v>N/A</v>
      </c>
      <c r="DB270" s="175" t="str">
        <f t="shared" si="103"/>
        <v>N/A</v>
      </c>
      <c r="DC270" s="175" t="str">
        <f t="shared" si="104"/>
        <v>N/A</v>
      </c>
      <c r="DD270" s="175" t="str">
        <f t="shared" si="105"/>
        <v>N/A</v>
      </c>
      <c r="DE270" s="175" t="str">
        <f t="shared" si="106"/>
        <v>N/A</v>
      </c>
      <c r="DF270" s="175" t="str">
        <f t="shared" si="107"/>
        <v>N/A</v>
      </c>
    </row>
    <row r="271" spans="9:110" ht="64.5" customHeight="1">
      <c r="I271" s="248"/>
      <c r="T271" s="226"/>
      <c r="AE271" s="226"/>
      <c r="AF271" s="226"/>
      <c r="AG271" s="226"/>
      <c r="AH271" s="226"/>
      <c r="AI271" s="226"/>
      <c r="AJ271" s="226"/>
      <c r="AK271" s="227"/>
      <c r="AL271" s="227"/>
      <c r="AM271" s="227"/>
      <c r="AN271" s="227"/>
      <c r="AO271" s="227"/>
      <c r="AP271" s="227"/>
      <c r="AQ271" s="227"/>
      <c r="AR271" s="227"/>
      <c r="AS271" s="227"/>
      <c r="CU271" s="175" t="str">
        <f t="shared" si="96"/>
        <v>N/A</v>
      </c>
      <c r="CV271" s="175" t="str">
        <f t="shared" si="97"/>
        <v>N/A</v>
      </c>
      <c r="CW271" s="175" t="str">
        <f t="shared" si="98"/>
        <v>N/A</v>
      </c>
      <c r="CX271" s="175" t="str">
        <f t="shared" si="99"/>
        <v>N/A</v>
      </c>
      <c r="CY271" s="175" t="str">
        <f t="shared" si="100"/>
        <v>N/A</v>
      </c>
      <c r="CZ271" s="175" t="str">
        <f t="shared" si="101"/>
        <v>N/A</v>
      </c>
      <c r="DA271" s="175" t="str">
        <f t="shared" si="102"/>
        <v>N/A</v>
      </c>
      <c r="DB271" s="175" t="str">
        <f t="shared" si="103"/>
        <v>N/A</v>
      </c>
      <c r="DC271" s="175" t="str">
        <f t="shared" si="104"/>
        <v>N/A</v>
      </c>
      <c r="DD271" s="175" t="str">
        <f t="shared" si="105"/>
        <v>N/A</v>
      </c>
      <c r="DE271" s="175" t="str">
        <f t="shared" si="106"/>
        <v>N/A</v>
      </c>
      <c r="DF271" s="175" t="str">
        <f t="shared" si="107"/>
        <v>N/A</v>
      </c>
    </row>
    <row r="272" spans="9:110" ht="64.5" customHeight="1">
      <c r="I272" s="248"/>
      <c r="T272" s="226"/>
      <c r="AE272" s="226"/>
      <c r="AF272" s="226"/>
      <c r="AG272" s="226"/>
      <c r="AH272" s="226"/>
      <c r="AI272" s="226"/>
      <c r="AJ272" s="226"/>
      <c r="AK272" s="227"/>
      <c r="AL272" s="227"/>
      <c r="AM272" s="227"/>
      <c r="AN272" s="227"/>
      <c r="AO272" s="227"/>
      <c r="AP272" s="227"/>
      <c r="AQ272" s="227"/>
      <c r="AR272" s="227"/>
      <c r="AS272" s="227"/>
      <c r="CU272" s="175" t="str">
        <f t="shared" si="96"/>
        <v>N/A</v>
      </c>
      <c r="CV272" s="175" t="str">
        <f t="shared" si="97"/>
        <v>N/A</v>
      </c>
      <c r="CW272" s="175" t="str">
        <f t="shared" si="98"/>
        <v>N/A</v>
      </c>
      <c r="CX272" s="175" t="str">
        <f t="shared" si="99"/>
        <v>N/A</v>
      </c>
      <c r="CY272" s="175" t="str">
        <f t="shared" si="100"/>
        <v>N/A</v>
      </c>
      <c r="CZ272" s="175" t="str">
        <f t="shared" si="101"/>
        <v>N/A</v>
      </c>
      <c r="DA272" s="175" t="str">
        <f t="shared" si="102"/>
        <v>N/A</v>
      </c>
      <c r="DB272" s="175" t="str">
        <f t="shared" si="103"/>
        <v>N/A</v>
      </c>
      <c r="DC272" s="175" t="str">
        <f t="shared" si="104"/>
        <v>N/A</v>
      </c>
      <c r="DD272" s="175" t="str">
        <f t="shared" si="105"/>
        <v>N/A</v>
      </c>
      <c r="DE272" s="175" t="str">
        <f t="shared" si="106"/>
        <v>N/A</v>
      </c>
      <c r="DF272" s="175" t="str">
        <f t="shared" si="107"/>
        <v>N/A</v>
      </c>
    </row>
    <row r="273" spans="9:110" ht="64.5" customHeight="1">
      <c r="I273" s="248"/>
      <c r="T273" s="226"/>
      <c r="AE273" s="226"/>
      <c r="AF273" s="226"/>
      <c r="AG273" s="226"/>
      <c r="AH273" s="226"/>
      <c r="AI273" s="226"/>
      <c r="AJ273" s="226"/>
      <c r="AK273" s="227"/>
      <c r="AL273" s="227"/>
      <c r="AM273" s="227"/>
      <c r="AN273" s="227"/>
      <c r="AO273" s="227"/>
      <c r="AP273" s="227"/>
      <c r="AQ273" s="227"/>
      <c r="AR273" s="227"/>
      <c r="AS273" s="227"/>
      <c r="CU273" s="175" t="str">
        <f t="shared" si="96"/>
        <v>N/A</v>
      </c>
      <c r="CV273" s="175" t="str">
        <f t="shared" si="97"/>
        <v>N/A</v>
      </c>
      <c r="CW273" s="175" t="str">
        <f t="shared" si="98"/>
        <v>N/A</v>
      </c>
      <c r="CX273" s="175" t="str">
        <f t="shared" si="99"/>
        <v>N/A</v>
      </c>
      <c r="CY273" s="175" t="str">
        <f t="shared" si="100"/>
        <v>N/A</v>
      </c>
      <c r="CZ273" s="175" t="str">
        <f t="shared" si="101"/>
        <v>N/A</v>
      </c>
      <c r="DA273" s="175" t="str">
        <f t="shared" si="102"/>
        <v>N/A</v>
      </c>
      <c r="DB273" s="175" t="str">
        <f t="shared" si="103"/>
        <v>N/A</v>
      </c>
      <c r="DC273" s="175" t="str">
        <f t="shared" si="104"/>
        <v>N/A</v>
      </c>
      <c r="DD273" s="175" t="str">
        <f t="shared" si="105"/>
        <v>N/A</v>
      </c>
      <c r="DE273" s="175" t="str">
        <f t="shared" si="106"/>
        <v>N/A</v>
      </c>
      <c r="DF273" s="175" t="str">
        <f t="shared" si="107"/>
        <v>N/A</v>
      </c>
    </row>
    <row r="274" spans="9:110" ht="64.5" customHeight="1">
      <c r="I274" s="248"/>
      <c r="T274" s="226"/>
      <c r="AE274" s="226"/>
      <c r="AF274" s="226"/>
      <c r="AG274" s="226"/>
      <c r="AH274" s="226"/>
      <c r="AI274" s="226"/>
      <c r="AJ274" s="226"/>
      <c r="AK274" s="227"/>
      <c r="AL274" s="227"/>
      <c r="AM274" s="227"/>
      <c r="AN274" s="227"/>
      <c r="AO274" s="227"/>
      <c r="AP274" s="227"/>
      <c r="AQ274" s="227"/>
      <c r="AR274" s="227"/>
      <c r="AS274" s="227"/>
      <c r="CU274" s="175" t="str">
        <f t="shared" si="96"/>
        <v>N/A</v>
      </c>
      <c r="CV274" s="175" t="str">
        <f t="shared" si="97"/>
        <v>N/A</v>
      </c>
      <c r="CW274" s="175" t="str">
        <f t="shared" si="98"/>
        <v>N/A</v>
      </c>
      <c r="CX274" s="175" t="str">
        <f t="shared" si="99"/>
        <v>N/A</v>
      </c>
      <c r="CY274" s="175" t="str">
        <f t="shared" si="100"/>
        <v>N/A</v>
      </c>
      <c r="CZ274" s="175" t="str">
        <f t="shared" si="101"/>
        <v>N/A</v>
      </c>
      <c r="DA274" s="175" t="str">
        <f t="shared" si="102"/>
        <v>N/A</v>
      </c>
      <c r="DB274" s="175" t="str">
        <f t="shared" si="103"/>
        <v>N/A</v>
      </c>
      <c r="DC274" s="175" t="str">
        <f t="shared" si="104"/>
        <v>N/A</v>
      </c>
      <c r="DD274" s="175" t="str">
        <f t="shared" si="105"/>
        <v>N/A</v>
      </c>
      <c r="DE274" s="175" t="str">
        <f t="shared" si="106"/>
        <v>N/A</v>
      </c>
      <c r="DF274" s="175" t="str">
        <f t="shared" si="107"/>
        <v>N/A</v>
      </c>
    </row>
    <row r="275" spans="9:110" ht="64.5" customHeight="1">
      <c r="I275" s="248"/>
      <c r="T275" s="226"/>
      <c r="AE275" s="226"/>
      <c r="AF275" s="226"/>
      <c r="AG275" s="226"/>
      <c r="AH275" s="226"/>
      <c r="AI275" s="226"/>
      <c r="AJ275" s="226"/>
      <c r="AK275" s="227"/>
      <c r="AL275" s="227"/>
      <c r="AM275" s="227"/>
      <c r="AN275" s="227"/>
      <c r="AO275" s="227"/>
      <c r="AP275" s="227"/>
      <c r="AQ275" s="227"/>
      <c r="AR275" s="227"/>
      <c r="AS275" s="227"/>
      <c r="CU275" s="175" t="str">
        <f t="shared" si="96"/>
        <v>N/A</v>
      </c>
      <c r="CV275" s="175" t="str">
        <f t="shared" si="97"/>
        <v>N/A</v>
      </c>
      <c r="CW275" s="175" t="str">
        <f t="shared" si="98"/>
        <v>N/A</v>
      </c>
      <c r="CX275" s="175" t="str">
        <f t="shared" si="99"/>
        <v>N/A</v>
      </c>
      <c r="CY275" s="175" t="str">
        <f t="shared" si="100"/>
        <v>N/A</v>
      </c>
      <c r="CZ275" s="175" t="str">
        <f t="shared" si="101"/>
        <v>N/A</v>
      </c>
      <c r="DA275" s="175" t="str">
        <f t="shared" si="102"/>
        <v>N/A</v>
      </c>
      <c r="DB275" s="175" t="str">
        <f t="shared" si="103"/>
        <v>N/A</v>
      </c>
      <c r="DC275" s="175" t="str">
        <f t="shared" si="104"/>
        <v>N/A</v>
      </c>
      <c r="DD275" s="175" t="str">
        <f t="shared" si="105"/>
        <v>N/A</v>
      </c>
      <c r="DE275" s="175" t="str">
        <f t="shared" si="106"/>
        <v>N/A</v>
      </c>
      <c r="DF275" s="175" t="str">
        <f t="shared" si="107"/>
        <v>N/A</v>
      </c>
    </row>
    <row r="276" spans="9:110" ht="64.5" customHeight="1">
      <c r="I276" s="248"/>
      <c r="T276" s="226"/>
      <c r="AE276" s="226"/>
      <c r="AF276" s="226"/>
      <c r="AG276" s="226"/>
      <c r="AH276" s="226"/>
      <c r="AI276" s="226"/>
      <c r="AJ276" s="226"/>
      <c r="AK276" s="227"/>
      <c r="AL276" s="227"/>
      <c r="AM276" s="227"/>
      <c r="AN276" s="227"/>
      <c r="AO276" s="227"/>
      <c r="AP276" s="227"/>
      <c r="AQ276" s="227"/>
      <c r="AR276" s="227"/>
      <c r="AS276" s="227"/>
      <c r="CU276" s="175" t="str">
        <f t="shared" si="96"/>
        <v>N/A</v>
      </c>
      <c r="CV276" s="175" t="str">
        <f t="shared" si="97"/>
        <v>N/A</v>
      </c>
      <c r="CW276" s="175" t="str">
        <f t="shared" si="98"/>
        <v>N/A</v>
      </c>
      <c r="CX276" s="175" t="str">
        <f t="shared" si="99"/>
        <v>N/A</v>
      </c>
      <c r="CY276" s="175" t="str">
        <f t="shared" si="100"/>
        <v>N/A</v>
      </c>
      <c r="CZ276" s="175" t="str">
        <f t="shared" si="101"/>
        <v>N/A</v>
      </c>
      <c r="DA276" s="175" t="str">
        <f t="shared" si="102"/>
        <v>N/A</v>
      </c>
      <c r="DB276" s="175" t="str">
        <f t="shared" si="103"/>
        <v>N/A</v>
      </c>
      <c r="DC276" s="175" t="str">
        <f t="shared" si="104"/>
        <v>N/A</v>
      </c>
      <c r="DD276" s="175" t="str">
        <f t="shared" si="105"/>
        <v>N/A</v>
      </c>
      <c r="DE276" s="175" t="str">
        <f t="shared" si="106"/>
        <v>N/A</v>
      </c>
      <c r="DF276" s="175" t="str">
        <f t="shared" si="107"/>
        <v>N/A</v>
      </c>
    </row>
    <row r="277" spans="9:110" ht="64.5" customHeight="1">
      <c r="I277" s="248"/>
      <c r="T277" s="226"/>
      <c r="AE277" s="226"/>
      <c r="AF277" s="226"/>
      <c r="AG277" s="226"/>
      <c r="AH277" s="226"/>
      <c r="AI277" s="226"/>
      <c r="AJ277" s="226"/>
      <c r="AK277" s="227"/>
      <c r="AL277" s="227"/>
      <c r="AM277" s="227"/>
      <c r="AN277" s="227"/>
      <c r="AO277" s="227"/>
      <c r="AP277" s="227"/>
      <c r="AQ277" s="227"/>
      <c r="AR277" s="227"/>
      <c r="AS277" s="227"/>
      <c r="CU277" s="175" t="str">
        <f t="shared" si="96"/>
        <v>N/A</v>
      </c>
      <c r="CV277" s="175" t="str">
        <f t="shared" si="97"/>
        <v>N/A</v>
      </c>
      <c r="CW277" s="175" t="str">
        <f t="shared" si="98"/>
        <v>N/A</v>
      </c>
      <c r="CX277" s="175" t="str">
        <f t="shared" si="99"/>
        <v>N/A</v>
      </c>
      <c r="CY277" s="175" t="str">
        <f t="shared" si="100"/>
        <v>N/A</v>
      </c>
      <c r="CZ277" s="175" t="str">
        <f t="shared" si="101"/>
        <v>N/A</v>
      </c>
      <c r="DA277" s="175" t="str">
        <f t="shared" si="102"/>
        <v>N/A</v>
      </c>
      <c r="DB277" s="175" t="str">
        <f t="shared" si="103"/>
        <v>N/A</v>
      </c>
      <c r="DC277" s="175" t="str">
        <f t="shared" si="104"/>
        <v>N/A</v>
      </c>
      <c r="DD277" s="175" t="str">
        <f t="shared" si="105"/>
        <v>N/A</v>
      </c>
      <c r="DE277" s="175" t="str">
        <f t="shared" si="106"/>
        <v>N/A</v>
      </c>
      <c r="DF277" s="175" t="str">
        <f t="shared" si="107"/>
        <v>N/A</v>
      </c>
    </row>
    <row r="278" spans="9:110" ht="64.5" customHeight="1">
      <c r="I278" s="248"/>
      <c r="T278" s="226"/>
      <c r="AE278" s="226"/>
      <c r="AF278" s="226"/>
      <c r="AG278" s="226"/>
      <c r="AH278" s="226"/>
      <c r="AI278" s="226"/>
      <c r="AJ278" s="226"/>
      <c r="AK278" s="227"/>
      <c r="AL278" s="227"/>
      <c r="AM278" s="227"/>
      <c r="AN278" s="227"/>
      <c r="AO278" s="227"/>
      <c r="AP278" s="227"/>
      <c r="AQ278" s="227"/>
      <c r="AR278" s="227"/>
      <c r="AS278" s="227"/>
      <c r="CU278" s="175" t="str">
        <f t="shared" si="96"/>
        <v>N/A</v>
      </c>
      <c r="CV278" s="175" t="str">
        <f t="shared" si="97"/>
        <v>N/A</v>
      </c>
      <c r="CW278" s="175" t="str">
        <f t="shared" si="98"/>
        <v>N/A</v>
      </c>
      <c r="CX278" s="175" t="str">
        <f t="shared" si="99"/>
        <v>N/A</v>
      </c>
      <c r="CY278" s="175" t="str">
        <f t="shared" si="100"/>
        <v>N/A</v>
      </c>
      <c r="CZ278" s="175" t="str">
        <f t="shared" si="101"/>
        <v>N/A</v>
      </c>
      <c r="DA278" s="175" t="str">
        <f t="shared" si="102"/>
        <v>N/A</v>
      </c>
      <c r="DB278" s="175" t="str">
        <f t="shared" si="103"/>
        <v>N/A</v>
      </c>
      <c r="DC278" s="175" t="str">
        <f t="shared" si="104"/>
        <v>N/A</v>
      </c>
      <c r="DD278" s="175" t="str">
        <f t="shared" si="105"/>
        <v>N/A</v>
      </c>
      <c r="DE278" s="175" t="str">
        <f t="shared" si="106"/>
        <v>N/A</v>
      </c>
      <c r="DF278" s="175" t="str">
        <f t="shared" si="107"/>
        <v>N/A</v>
      </c>
    </row>
    <row r="279" spans="9:110" ht="64.5" customHeight="1">
      <c r="I279" s="248"/>
      <c r="T279" s="226"/>
      <c r="AE279" s="226"/>
      <c r="AF279" s="226"/>
      <c r="AG279" s="226"/>
      <c r="AH279" s="226"/>
      <c r="AI279" s="226"/>
      <c r="AJ279" s="226"/>
      <c r="AK279" s="227"/>
      <c r="AL279" s="227"/>
      <c r="AM279" s="227"/>
      <c r="AN279" s="227"/>
      <c r="AO279" s="227"/>
      <c r="AP279" s="227"/>
      <c r="AQ279" s="227"/>
      <c r="AR279" s="227"/>
      <c r="AS279" s="227"/>
      <c r="CU279" s="175" t="str">
        <f t="shared" si="96"/>
        <v>N/A</v>
      </c>
      <c r="CV279" s="175" t="str">
        <f t="shared" si="97"/>
        <v>N/A</v>
      </c>
      <c r="CW279" s="175" t="str">
        <f t="shared" si="98"/>
        <v>N/A</v>
      </c>
      <c r="CX279" s="175" t="str">
        <f t="shared" si="99"/>
        <v>N/A</v>
      </c>
      <c r="CY279" s="175" t="str">
        <f t="shared" si="100"/>
        <v>N/A</v>
      </c>
      <c r="CZ279" s="175" t="str">
        <f t="shared" si="101"/>
        <v>N/A</v>
      </c>
      <c r="DA279" s="175" t="str">
        <f t="shared" si="102"/>
        <v>N/A</v>
      </c>
      <c r="DB279" s="175" t="str">
        <f t="shared" si="103"/>
        <v>N/A</v>
      </c>
      <c r="DC279" s="175" t="str">
        <f t="shared" si="104"/>
        <v>N/A</v>
      </c>
      <c r="DD279" s="175" t="str">
        <f t="shared" si="105"/>
        <v>N/A</v>
      </c>
      <c r="DE279" s="175" t="str">
        <f t="shared" si="106"/>
        <v>N/A</v>
      </c>
      <c r="DF279" s="175" t="str">
        <f t="shared" si="107"/>
        <v>N/A</v>
      </c>
    </row>
    <row r="280" spans="9:110" ht="64.5" customHeight="1">
      <c r="I280" s="248"/>
      <c r="T280" s="226"/>
      <c r="AE280" s="226"/>
      <c r="AF280" s="226"/>
      <c r="AG280" s="226"/>
      <c r="AH280" s="226"/>
      <c r="AI280" s="226"/>
      <c r="AJ280" s="226"/>
      <c r="AK280" s="227"/>
      <c r="AL280" s="227"/>
      <c r="AM280" s="227"/>
      <c r="AN280" s="227"/>
      <c r="AO280" s="227"/>
      <c r="AP280" s="227"/>
      <c r="AQ280" s="227"/>
      <c r="AR280" s="227"/>
      <c r="AS280" s="227"/>
      <c r="CU280" s="175" t="str">
        <f t="shared" si="96"/>
        <v>N/A</v>
      </c>
      <c r="CV280" s="175" t="str">
        <f t="shared" si="97"/>
        <v>N/A</v>
      </c>
      <c r="CW280" s="175" t="str">
        <f t="shared" si="98"/>
        <v>N/A</v>
      </c>
      <c r="CX280" s="175" t="str">
        <f t="shared" si="99"/>
        <v>N/A</v>
      </c>
      <c r="CY280" s="175" t="str">
        <f t="shared" si="100"/>
        <v>N/A</v>
      </c>
      <c r="CZ280" s="175" t="str">
        <f t="shared" si="101"/>
        <v>N/A</v>
      </c>
      <c r="DA280" s="175" t="str">
        <f t="shared" si="102"/>
        <v>N/A</v>
      </c>
      <c r="DB280" s="175" t="str">
        <f t="shared" si="103"/>
        <v>N/A</v>
      </c>
      <c r="DC280" s="175" t="str">
        <f t="shared" si="104"/>
        <v>N/A</v>
      </c>
      <c r="DD280" s="175" t="str">
        <f t="shared" si="105"/>
        <v>N/A</v>
      </c>
      <c r="DE280" s="175" t="str">
        <f t="shared" si="106"/>
        <v>N/A</v>
      </c>
      <c r="DF280" s="175" t="str">
        <f t="shared" si="107"/>
        <v>N/A</v>
      </c>
    </row>
    <row r="281" spans="9:110" ht="64.5" customHeight="1">
      <c r="I281" s="338"/>
      <c r="J281" s="338"/>
      <c r="T281" s="226"/>
      <c r="AE281" s="226"/>
      <c r="AF281" s="226"/>
      <c r="AG281" s="226"/>
      <c r="AH281" s="226"/>
      <c r="AI281" s="226"/>
      <c r="AJ281" s="226"/>
      <c r="AK281" s="227"/>
      <c r="AL281" s="227"/>
      <c r="AM281" s="227"/>
      <c r="AN281" s="227"/>
      <c r="AO281" s="227"/>
      <c r="AP281" s="227"/>
      <c r="AQ281" s="227"/>
      <c r="AR281" s="227"/>
      <c r="AS281" s="227"/>
      <c r="CU281" s="175" t="str">
        <f t="shared" si="96"/>
        <v>N/A</v>
      </c>
      <c r="CV281" s="175" t="str">
        <f t="shared" si="97"/>
        <v>N/A</v>
      </c>
      <c r="CW281" s="175" t="str">
        <f t="shared" si="98"/>
        <v>N/A</v>
      </c>
      <c r="CX281" s="175" t="str">
        <f t="shared" si="99"/>
        <v>N/A</v>
      </c>
      <c r="CY281" s="175" t="str">
        <f t="shared" si="100"/>
        <v>N/A</v>
      </c>
      <c r="CZ281" s="175" t="str">
        <f t="shared" si="101"/>
        <v>N/A</v>
      </c>
      <c r="DA281" s="175" t="str">
        <f t="shared" si="102"/>
        <v>N/A</v>
      </c>
      <c r="DB281" s="175" t="str">
        <f t="shared" si="103"/>
        <v>N/A</v>
      </c>
      <c r="DC281" s="175" t="str">
        <f t="shared" si="104"/>
        <v>N/A</v>
      </c>
      <c r="DD281" s="175" t="str">
        <f t="shared" si="105"/>
        <v>N/A</v>
      </c>
      <c r="DE281" s="175" t="str">
        <f t="shared" si="106"/>
        <v>N/A</v>
      </c>
      <c r="DF281" s="175" t="str">
        <f t="shared" si="107"/>
        <v>N/A</v>
      </c>
    </row>
    <row r="282" spans="9:110" ht="64.5" customHeight="1">
      <c r="I282" s="248"/>
      <c r="K282" s="242"/>
      <c r="T282" s="226"/>
      <c r="AJ282" s="226"/>
      <c r="AK282" s="227"/>
      <c r="AL282" s="227"/>
      <c r="AM282" s="227"/>
      <c r="AN282" s="227"/>
      <c r="AO282" s="227"/>
      <c r="AP282" s="227"/>
      <c r="AQ282" s="227"/>
      <c r="AR282" s="227"/>
      <c r="AS282" s="227"/>
      <c r="CU282" s="175" t="str">
        <f t="shared" si="96"/>
        <v>N/A</v>
      </c>
      <c r="CV282" s="175" t="str">
        <f t="shared" si="97"/>
        <v>N/A</v>
      </c>
      <c r="CW282" s="175" t="str">
        <f t="shared" si="98"/>
        <v>N/A</v>
      </c>
      <c r="CX282" s="175" t="str">
        <f t="shared" si="99"/>
        <v>N/A</v>
      </c>
      <c r="CY282" s="175" t="str">
        <f t="shared" si="100"/>
        <v>N/A</v>
      </c>
      <c r="CZ282" s="175" t="str">
        <f t="shared" si="101"/>
        <v>N/A</v>
      </c>
      <c r="DA282" s="175" t="str">
        <f t="shared" si="102"/>
        <v>N/A</v>
      </c>
      <c r="DB282" s="175" t="str">
        <f t="shared" si="103"/>
        <v>N/A</v>
      </c>
      <c r="DC282" s="175" t="str">
        <f t="shared" si="104"/>
        <v>N/A</v>
      </c>
      <c r="DD282" s="175" t="str">
        <f t="shared" si="105"/>
        <v>N/A</v>
      </c>
      <c r="DE282" s="175" t="str">
        <f t="shared" si="106"/>
        <v>N/A</v>
      </c>
      <c r="DF282" s="175" t="str">
        <f t="shared" si="107"/>
        <v>N/A</v>
      </c>
    </row>
    <row r="283" spans="9:110" ht="64.5" customHeight="1">
      <c r="I283" s="248"/>
      <c r="T283" s="226"/>
      <c r="AJ283" s="226"/>
      <c r="CU283" s="175" t="str">
        <f t="shared" si="96"/>
        <v>N/A</v>
      </c>
      <c r="CV283" s="175" t="str">
        <f t="shared" si="97"/>
        <v>N/A</v>
      </c>
      <c r="CW283" s="175" t="str">
        <f t="shared" si="98"/>
        <v>N/A</v>
      </c>
      <c r="CX283" s="175" t="str">
        <f t="shared" si="99"/>
        <v>N/A</v>
      </c>
      <c r="CY283" s="175" t="str">
        <f t="shared" si="100"/>
        <v>N/A</v>
      </c>
      <c r="CZ283" s="175" t="str">
        <f t="shared" si="101"/>
        <v>N/A</v>
      </c>
      <c r="DA283" s="175" t="str">
        <f t="shared" si="102"/>
        <v>N/A</v>
      </c>
      <c r="DB283" s="175" t="str">
        <f t="shared" si="103"/>
        <v>N/A</v>
      </c>
      <c r="DC283" s="175" t="str">
        <f t="shared" si="104"/>
        <v>N/A</v>
      </c>
      <c r="DD283" s="175" t="str">
        <f t="shared" si="105"/>
        <v>N/A</v>
      </c>
      <c r="DE283" s="175" t="str">
        <f t="shared" si="106"/>
        <v>N/A</v>
      </c>
      <c r="DF283" s="175" t="str">
        <f t="shared" si="107"/>
        <v>N/A</v>
      </c>
    </row>
    <row r="284" spans="9:110" ht="64.5" customHeight="1">
      <c r="I284" s="248"/>
      <c r="T284" s="226"/>
      <c r="AJ284" s="226"/>
      <c r="CU284" s="175" t="str">
        <f t="shared" si="96"/>
        <v>N/A</v>
      </c>
      <c r="CV284" s="175" t="str">
        <f t="shared" si="97"/>
        <v>N/A</v>
      </c>
      <c r="CW284" s="175" t="str">
        <f t="shared" si="98"/>
        <v>N/A</v>
      </c>
      <c r="CX284" s="175" t="str">
        <f t="shared" si="99"/>
        <v>N/A</v>
      </c>
      <c r="CY284" s="175" t="str">
        <f t="shared" si="100"/>
        <v>N/A</v>
      </c>
      <c r="CZ284" s="175" t="str">
        <f t="shared" si="101"/>
        <v>N/A</v>
      </c>
      <c r="DA284" s="175" t="str">
        <f t="shared" si="102"/>
        <v>N/A</v>
      </c>
      <c r="DB284" s="175" t="str">
        <f t="shared" si="103"/>
        <v>N/A</v>
      </c>
      <c r="DC284" s="175" t="str">
        <f t="shared" si="104"/>
        <v>N/A</v>
      </c>
      <c r="DD284" s="175" t="str">
        <f t="shared" si="105"/>
        <v>N/A</v>
      </c>
      <c r="DE284" s="175" t="str">
        <f t="shared" si="106"/>
        <v>N/A</v>
      </c>
      <c r="DF284" s="175" t="str">
        <f t="shared" si="107"/>
        <v>N/A</v>
      </c>
    </row>
    <row r="285" spans="9:110" ht="64.5" customHeight="1">
      <c r="I285" s="248"/>
      <c r="T285" s="226"/>
      <c r="AJ285" s="226"/>
      <c r="CU285" s="175" t="str">
        <f t="shared" si="96"/>
        <v>N/A</v>
      </c>
      <c r="CV285" s="175" t="str">
        <f t="shared" si="97"/>
        <v>N/A</v>
      </c>
      <c r="CW285" s="175" t="str">
        <f t="shared" si="98"/>
        <v>N/A</v>
      </c>
      <c r="CX285" s="175" t="str">
        <f t="shared" si="99"/>
        <v>N/A</v>
      </c>
      <c r="CY285" s="175" t="str">
        <f t="shared" si="100"/>
        <v>N/A</v>
      </c>
      <c r="CZ285" s="175" t="str">
        <f t="shared" si="101"/>
        <v>N/A</v>
      </c>
      <c r="DA285" s="175" t="str">
        <f t="shared" si="102"/>
        <v>N/A</v>
      </c>
      <c r="DB285" s="175" t="str">
        <f t="shared" si="103"/>
        <v>N/A</v>
      </c>
      <c r="DC285" s="175" t="str">
        <f t="shared" si="104"/>
        <v>N/A</v>
      </c>
      <c r="DD285" s="175" t="str">
        <f t="shared" si="105"/>
        <v>N/A</v>
      </c>
      <c r="DE285" s="175" t="str">
        <f t="shared" si="106"/>
        <v>N/A</v>
      </c>
      <c r="DF285" s="175" t="str">
        <f t="shared" si="107"/>
        <v>N/A</v>
      </c>
    </row>
    <row r="286" spans="9:110" ht="64.5" customHeight="1">
      <c r="I286" s="248"/>
      <c r="T286" s="226"/>
      <c r="AJ286" s="226"/>
      <c r="CU286" s="175" t="str">
        <f t="shared" si="96"/>
        <v>N/A</v>
      </c>
      <c r="CV286" s="175" t="str">
        <f t="shared" si="97"/>
        <v>N/A</v>
      </c>
      <c r="CW286" s="175" t="str">
        <f t="shared" si="98"/>
        <v>N/A</v>
      </c>
      <c r="CX286" s="175" t="str">
        <f t="shared" si="99"/>
        <v>N/A</v>
      </c>
      <c r="CY286" s="175" t="str">
        <f t="shared" si="100"/>
        <v>N/A</v>
      </c>
      <c r="CZ286" s="175" t="str">
        <f t="shared" si="101"/>
        <v>N/A</v>
      </c>
      <c r="DA286" s="175" t="str">
        <f t="shared" si="102"/>
        <v>N/A</v>
      </c>
      <c r="DB286" s="175" t="str">
        <f t="shared" si="103"/>
        <v>N/A</v>
      </c>
      <c r="DC286" s="175" t="str">
        <f t="shared" si="104"/>
        <v>N/A</v>
      </c>
      <c r="DD286" s="175" t="str">
        <f t="shared" si="105"/>
        <v>N/A</v>
      </c>
      <c r="DE286" s="175" t="str">
        <f t="shared" si="106"/>
        <v>N/A</v>
      </c>
      <c r="DF286" s="175" t="str">
        <f t="shared" si="107"/>
        <v>N/A</v>
      </c>
    </row>
    <row r="287" spans="9:110" ht="64.5" customHeight="1">
      <c r="I287" s="248"/>
      <c r="J287" s="338"/>
      <c r="T287" s="226"/>
      <c r="AJ287" s="226"/>
      <c r="CU287" s="175" t="str">
        <f t="shared" si="96"/>
        <v>N/A</v>
      </c>
      <c r="CV287" s="175" t="str">
        <f t="shared" si="97"/>
        <v>N/A</v>
      </c>
      <c r="CW287" s="175" t="str">
        <f t="shared" si="98"/>
        <v>N/A</v>
      </c>
      <c r="CX287" s="175" t="str">
        <f t="shared" si="99"/>
        <v>N/A</v>
      </c>
      <c r="CY287" s="175" t="str">
        <f t="shared" si="100"/>
        <v>N/A</v>
      </c>
      <c r="CZ287" s="175" t="str">
        <f t="shared" si="101"/>
        <v>N/A</v>
      </c>
      <c r="DA287" s="175" t="str">
        <f t="shared" si="102"/>
        <v>N/A</v>
      </c>
      <c r="DB287" s="175" t="str">
        <f t="shared" si="103"/>
        <v>N/A</v>
      </c>
      <c r="DC287" s="175" t="str">
        <f t="shared" si="104"/>
        <v>N/A</v>
      </c>
      <c r="DD287" s="175" t="str">
        <f t="shared" si="105"/>
        <v>N/A</v>
      </c>
      <c r="DE287" s="175" t="str">
        <f t="shared" si="106"/>
        <v>N/A</v>
      </c>
      <c r="DF287" s="175" t="str">
        <f t="shared" si="107"/>
        <v>N/A</v>
      </c>
    </row>
    <row r="288" spans="9:110" ht="64.5" customHeight="1">
      <c r="I288" s="248"/>
      <c r="T288" s="226"/>
      <c r="AJ288" s="226"/>
      <c r="CU288" s="175" t="str">
        <f t="shared" si="96"/>
        <v>N/A</v>
      </c>
      <c r="CV288" s="175" t="str">
        <f t="shared" si="97"/>
        <v>N/A</v>
      </c>
      <c r="CW288" s="175" t="str">
        <f t="shared" si="98"/>
        <v>N/A</v>
      </c>
      <c r="CX288" s="175" t="str">
        <f t="shared" si="99"/>
        <v>N/A</v>
      </c>
      <c r="CY288" s="175" t="str">
        <f t="shared" si="100"/>
        <v>N/A</v>
      </c>
      <c r="CZ288" s="175" t="str">
        <f t="shared" si="101"/>
        <v>N/A</v>
      </c>
      <c r="DA288" s="175" t="str">
        <f t="shared" si="102"/>
        <v>N/A</v>
      </c>
      <c r="DB288" s="175" t="str">
        <f t="shared" si="103"/>
        <v>N/A</v>
      </c>
      <c r="DC288" s="175" t="str">
        <f t="shared" si="104"/>
        <v>N/A</v>
      </c>
      <c r="DD288" s="175" t="str">
        <f t="shared" si="105"/>
        <v>N/A</v>
      </c>
      <c r="DE288" s="175" t="str">
        <f t="shared" si="106"/>
        <v>N/A</v>
      </c>
      <c r="DF288" s="175" t="str">
        <f t="shared" si="107"/>
        <v>N/A</v>
      </c>
    </row>
    <row r="289" spans="9:110" ht="64.5" customHeight="1">
      <c r="I289" s="248"/>
      <c r="T289" s="226"/>
      <c r="AJ289" s="226"/>
      <c r="CU289" s="175" t="str">
        <f t="shared" si="96"/>
        <v>N/A</v>
      </c>
      <c r="CV289" s="175" t="str">
        <f t="shared" si="97"/>
        <v>N/A</v>
      </c>
      <c r="CW289" s="175" t="str">
        <f t="shared" si="98"/>
        <v>N/A</v>
      </c>
      <c r="CX289" s="175" t="str">
        <f t="shared" si="99"/>
        <v>N/A</v>
      </c>
      <c r="CY289" s="175" t="str">
        <f t="shared" si="100"/>
        <v>N/A</v>
      </c>
      <c r="CZ289" s="175" t="str">
        <f t="shared" si="101"/>
        <v>N/A</v>
      </c>
      <c r="DA289" s="175" t="str">
        <f t="shared" si="102"/>
        <v>N/A</v>
      </c>
      <c r="DB289" s="175" t="str">
        <f t="shared" si="103"/>
        <v>N/A</v>
      </c>
      <c r="DC289" s="175" t="str">
        <f t="shared" si="104"/>
        <v>N/A</v>
      </c>
      <c r="DD289" s="175" t="str">
        <f t="shared" si="105"/>
        <v>N/A</v>
      </c>
      <c r="DE289" s="175" t="str">
        <f t="shared" si="106"/>
        <v>N/A</v>
      </c>
      <c r="DF289" s="175" t="str">
        <f t="shared" si="107"/>
        <v>N/A</v>
      </c>
    </row>
    <row r="290" spans="9:110" ht="64.5" customHeight="1">
      <c r="I290" s="338"/>
      <c r="J290" s="338"/>
      <c r="T290" s="226"/>
      <c r="AJ290" s="226"/>
      <c r="CU290" s="175" t="str">
        <f t="shared" si="96"/>
        <v>N/A</v>
      </c>
      <c r="CV290" s="175" t="str">
        <f t="shared" si="97"/>
        <v>N/A</v>
      </c>
      <c r="CW290" s="175" t="str">
        <f t="shared" si="98"/>
        <v>N/A</v>
      </c>
      <c r="CX290" s="175" t="str">
        <f t="shared" si="99"/>
        <v>N/A</v>
      </c>
      <c r="CY290" s="175" t="str">
        <f t="shared" si="100"/>
        <v>N/A</v>
      </c>
      <c r="CZ290" s="175" t="str">
        <f t="shared" si="101"/>
        <v>N/A</v>
      </c>
      <c r="DA290" s="175" t="str">
        <f t="shared" si="102"/>
        <v>N/A</v>
      </c>
      <c r="DB290" s="175" t="str">
        <f t="shared" si="103"/>
        <v>N/A</v>
      </c>
      <c r="DC290" s="175" t="str">
        <f t="shared" si="104"/>
        <v>N/A</v>
      </c>
      <c r="DD290" s="175" t="str">
        <f t="shared" si="105"/>
        <v>N/A</v>
      </c>
      <c r="DE290" s="175" t="str">
        <f t="shared" si="106"/>
        <v>N/A</v>
      </c>
      <c r="DF290" s="175" t="str">
        <f t="shared" si="107"/>
        <v>N/A</v>
      </c>
    </row>
    <row r="291" spans="9:110" ht="64.5" customHeight="1">
      <c r="I291" s="248"/>
      <c r="T291" s="226"/>
      <c r="AJ291" s="226"/>
      <c r="CU291" s="175" t="str">
        <f t="shared" si="96"/>
        <v>N/A</v>
      </c>
      <c r="CV291" s="175" t="str">
        <f t="shared" si="97"/>
        <v>N/A</v>
      </c>
      <c r="CW291" s="175" t="str">
        <f t="shared" si="98"/>
        <v>N/A</v>
      </c>
      <c r="CX291" s="175" t="str">
        <f t="shared" si="99"/>
        <v>N/A</v>
      </c>
      <c r="CY291" s="175" t="str">
        <f t="shared" si="100"/>
        <v>N/A</v>
      </c>
      <c r="CZ291" s="175" t="str">
        <f t="shared" si="101"/>
        <v>N/A</v>
      </c>
      <c r="DA291" s="175" t="str">
        <f t="shared" si="102"/>
        <v>N/A</v>
      </c>
      <c r="DB291" s="175" t="str">
        <f t="shared" si="103"/>
        <v>N/A</v>
      </c>
      <c r="DC291" s="175" t="str">
        <f t="shared" si="104"/>
        <v>N/A</v>
      </c>
      <c r="DD291" s="175" t="str">
        <f t="shared" si="105"/>
        <v>N/A</v>
      </c>
      <c r="DE291" s="175" t="str">
        <f t="shared" si="106"/>
        <v>N/A</v>
      </c>
      <c r="DF291" s="175" t="str">
        <f t="shared" si="107"/>
        <v>N/A</v>
      </c>
    </row>
    <row r="292" spans="9:110" ht="64.5" customHeight="1">
      <c r="I292" s="248"/>
      <c r="T292" s="226"/>
      <c r="AJ292" s="226"/>
      <c r="CU292" s="175" t="str">
        <f t="shared" si="96"/>
        <v>N/A</v>
      </c>
      <c r="CV292" s="175" t="str">
        <f t="shared" si="97"/>
        <v>N/A</v>
      </c>
      <c r="CW292" s="175" t="str">
        <f t="shared" si="98"/>
        <v>N/A</v>
      </c>
      <c r="CX292" s="175" t="str">
        <f t="shared" si="99"/>
        <v>N/A</v>
      </c>
      <c r="CY292" s="175" t="str">
        <f t="shared" si="100"/>
        <v>N/A</v>
      </c>
      <c r="CZ292" s="175" t="str">
        <f t="shared" si="101"/>
        <v>N/A</v>
      </c>
      <c r="DA292" s="175" t="str">
        <f t="shared" si="102"/>
        <v>N/A</v>
      </c>
      <c r="DB292" s="175" t="str">
        <f t="shared" si="103"/>
        <v>N/A</v>
      </c>
      <c r="DC292" s="175" t="str">
        <f t="shared" si="104"/>
        <v>N/A</v>
      </c>
      <c r="DD292" s="175" t="str">
        <f t="shared" si="105"/>
        <v>N/A</v>
      </c>
      <c r="DE292" s="175" t="str">
        <f t="shared" si="106"/>
        <v>N/A</v>
      </c>
      <c r="DF292" s="175" t="str">
        <f t="shared" si="107"/>
        <v>N/A</v>
      </c>
    </row>
    <row r="293" spans="9:110" ht="64.5" customHeight="1">
      <c r="I293" s="248"/>
      <c r="T293" s="226"/>
      <c r="AJ293" s="226"/>
      <c r="CU293" s="175" t="str">
        <f t="shared" si="96"/>
        <v>N/A</v>
      </c>
      <c r="CV293" s="175" t="str">
        <f t="shared" si="97"/>
        <v>N/A</v>
      </c>
      <c r="CW293" s="175" t="str">
        <f t="shared" si="98"/>
        <v>N/A</v>
      </c>
      <c r="CX293" s="175" t="str">
        <f t="shared" si="99"/>
        <v>N/A</v>
      </c>
      <c r="CY293" s="175" t="str">
        <f t="shared" si="100"/>
        <v>N/A</v>
      </c>
      <c r="CZ293" s="175" t="str">
        <f t="shared" si="101"/>
        <v>N/A</v>
      </c>
      <c r="DA293" s="175" t="str">
        <f t="shared" si="102"/>
        <v>N/A</v>
      </c>
      <c r="DB293" s="175" t="str">
        <f t="shared" si="103"/>
        <v>N/A</v>
      </c>
      <c r="DC293" s="175" t="str">
        <f t="shared" si="104"/>
        <v>N/A</v>
      </c>
      <c r="DD293" s="175" t="str">
        <f t="shared" si="105"/>
        <v>N/A</v>
      </c>
      <c r="DE293" s="175" t="str">
        <f t="shared" si="106"/>
        <v>N/A</v>
      </c>
      <c r="DF293" s="175" t="str">
        <f t="shared" si="107"/>
        <v>N/A</v>
      </c>
    </row>
    <row r="294" spans="9:110" ht="64.5" customHeight="1">
      <c r="I294" s="248"/>
      <c r="K294" s="242"/>
      <c r="T294" s="226"/>
      <c r="AJ294" s="226"/>
      <c r="CU294" s="175" t="str">
        <f t="shared" si="96"/>
        <v>N/A</v>
      </c>
      <c r="CV294" s="175" t="str">
        <f t="shared" si="97"/>
        <v>N/A</v>
      </c>
      <c r="CW294" s="175" t="str">
        <f t="shared" si="98"/>
        <v>N/A</v>
      </c>
      <c r="CX294" s="175" t="str">
        <f t="shared" si="99"/>
        <v>N/A</v>
      </c>
      <c r="CY294" s="175" t="str">
        <f t="shared" si="100"/>
        <v>N/A</v>
      </c>
      <c r="CZ294" s="175" t="str">
        <f t="shared" si="101"/>
        <v>N/A</v>
      </c>
      <c r="DA294" s="175" t="str">
        <f t="shared" si="102"/>
        <v>N/A</v>
      </c>
      <c r="DB294" s="175" t="str">
        <f t="shared" si="103"/>
        <v>N/A</v>
      </c>
      <c r="DC294" s="175" t="str">
        <f t="shared" si="104"/>
        <v>N/A</v>
      </c>
      <c r="DD294" s="175" t="str">
        <f t="shared" si="105"/>
        <v>N/A</v>
      </c>
      <c r="DE294" s="175" t="str">
        <f t="shared" si="106"/>
        <v>N/A</v>
      </c>
      <c r="DF294" s="175" t="str">
        <f t="shared" si="107"/>
        <v>N/A</v>
      </c>
    </row>
    <row r="295" spans="9:110" ht="64.5" customHeight="1">
      <c r="I295" s="248"/>
      <c r="T295" s="226"/>
      <c r="AJ295" s="226"/>
      <c r="CU295" s="175" t="str">
        <f t="shared" si="96"/>
        <v>N/A</v>
      </c>
      <c r="CV295" s="175" t="str">
        <f t="shared" si="97"/>
        <v>N/A</v>
      </c>
      <c r="CW295" s="175" t="str">
        <f t="shared" si="98"/>
        <v>N/A</v>
      </c>
      <c r="CX295" s="175" t="str">
        <f t="shared" si="99"/>
        <v>N/A</v>
      </c>
      <c r="CY295" s="175" t="str">
        <f t="shared" si="100"/>
        <v>N/A</v>
      </c>
      <c r="CZ295" s="175" t="str">
        <f t="shared" si="101"/>
        <v>N/A</v>
      </c>
      <c r="DA295" s="175" t="str">
        <f t="shared" si="102"/>
        <v>N/A</v>
      </c>
      <c r="DB295" s="175" t="str">
        <f t="shared" si="103"/>
        <v>N/A</v>
      </c>
      <c r="DC295" s="175" t="str">
        <f t="shared" si="104"/>
        <v>N/A</v>
      </c>
      <c r="DD295" s="175" t="str">
        <f t="shared" si="105"/>
        <v>N/A</v>
      </c>
      <c r="DE295" s="175" t="str">
        <f t="shared" si="106"/>
        <v>N/A</v>
      </c>
      <c r="DF295" s="175" t="str">
        <f t="shared" si="107"/>
        <v>N/A</v>
      </c>
    </row>
    <row r="296" spans="9:110" ht="64.5" customHeight="1">
      <c r="I296" s="248"/>
      <c r="T296" s="226"/>
      <c r="AJ296" s="226"/>
      <c r="CU296" s="175" t="str">
        <f t="shared" si="96"/>
        <v>N/A</v>
      </c>
      <c r="CV296" s="175" t="str">
        <f t="shared" si="97"/>
        <v>N/A</v>
      </c>
      <c r="CW296" s="175" t="str">
        <f t="shared" si="98"/>
        <v>N/A</v>
      </c>
      <c r="CX296" s="175" t="str">
        <f t="shared" si="99"/>
        <v>N/A</v>
      </c>
      <c r="CY296" s="175" t="str">
        <f t="shared" si="100"/>
        <v>N/A</v>
      </c>
      <c r="CZ296" s="175" t="str">
        <f t="shared" si="101"/>
        <v>N/A</v>
      </c>
      <c r="DA296" s="175" t="str">
        <f t="shared" si="102"/>
        <v>N/A</v>
      </c>
      <c r="DB296" s="175" t="str">
        <f t="shared" si="103"/>
        <v>N/A</v>
      </c>
      <c r="DC296" s="175" t="str">
        <f t="shared" si="104"/>
        <v>N/A</v>
      </c>
      <c r="DD296" s="175" t="str">
        <f t="shared" si="105"/>
        <v>N/A</v>
      </c>
      <c r="DE296" s="175" t="str">
        <f t="shared" si="106"/>
        <v>N/A</v>
      </c>
      <c r="DF296" s="175" t="str">
        <f t="shared" si="107"/>
        <v>N/A</v>
      </c>
    </row>
    <row r="297" spans="9:110" ht="64.5" customHeight="1">
      <c r="I297" s="248"/>
      <c r="T297" s="226"/>
      <c r="AJ297" s="226"/>
      <c r="CU297" s="175" t="str">
        <f t="shared" si="96"/>
        <v>N/A</v>
      </c>
      <c r="CV297" s="175" t="str">
        <f t="shared" si="97"/>
        <v>N/A</v>
      </c>
      <c r="CW297" s="175" t="str">
        <f t="shared" si="98"/>
        <v>N/A</v>
      </c>
      <c r="CX297" s="175" t="str">
        <f t="shared" si="99"/>
        <v>N/A</v>
      </c>
      <c r="CY297" s="175" t="str">
        <f t="shared" si="100"/>
        <v>N/A</v>
      </c>
      <c r="CZ297" s="175" t="str">
        <f t="shared" si="101"/>
        <v>N/A</v>
      </c>
      <c r="DA297" s="175" t="str">
        <f t="shared" si="102"/>
        <v>N/A</v>
      </c>
      <c r="DB297" s="175" t="str">
        <f t="shared" si="103"/>
        <v>N/A</v>
      </c>
      <c r="DC297" s="175" t="str">
        <f t="shared" si="104"/>
        <v>N/A</v>
      </c>
      <c r="DD297" s="175" t="str">
        <f t="shared" si="105"/>
        <v>N/A</v>
      </c>
      <c r="DE297" s="175" t="str">
        <f t="shared" si="106"/>
        <v>N/A</v>
      </c>
      <c r="DF297" s="175" t="str">
        <f t="shared" si="107"/>
        <v>N/A</v>
      </c>
    </row>
    <row r="298" spans="9:110" ht="64.5" customHeight="1">
      <c r="I298" s="248"/>
      <c r="T298" s="226"/>
      <c r="AJ298" s="226"/>
      <c r="CU298" s="175" t="str">
        <f t="shared" si="96"/>
        <v>N/A</v>
      </c>
      <c r="CV298" s="175" t="str">
        <f t="shared" si="97"/>
        <v>N/A</v>
      </c>
      <c r="CW298" s="175" t="str">
        <f t="shared" si="98"/>
        <v>N/A</v>
      </c>
      <c r="CX298" s="175" t="str">
        <f t="shared" si="99"/>
        <v>N/A</v>
      </c>
      <c r="CY298" s="175" t="str">
        <f t="shared" si="100"/>
        <v>N/A</v>
      </c>
      <c r="CZ298" s="175" t="str">
        <f t="shared" si="101"/>
        <v>N/A</v>
      </c>
      <c r="DA298" s="175" t="str">
        <f t="shared" si="102"/>
        <v>N/A</v>
      </c>
      <c r="DB298" s="175" t="str">
        <f t="shared" si="103"/>
        <v>N/A</v>
      </c>
      <c r="DC298" s="175" t="str">
        <f t="shared" si="104"/>
        <v>N/A</v>
      </c>
      <c r="DD298" s="175" t="str">
        <f t="shared" si="105"/>
        <v>N/A</v>
      </c>
      <c r="DE298" s="175" t="str">
        <f t="shared" si="106"/>
        <v>N/A</v>
      </c>
      <c r="DF298" s="175" t="str">
        <f t="shared" si="107"/>
        <v>N/A</v>
      </c>
    </row>
    <row r="299" spans="9:110" ht="64.5" customHeight="1">
      <c r="I299" s="248"/>
      <c r="T299" s="226"/>
      <c r="AJ299" s="226"/>
      <c r="CU299" s="175" t="str">
        <f t="shared" si="96"/>
        <v>N/A</v>
      </c>
      <c r="CV299" s="175" t="str">
        <f t="shared" si="97"/>
        <v>N/A</v>
      </c>
      <c r="CW299" s="175" t="str">
        <f t="shared" si="98"/>
        <v>N/A</v>
      </c>
      <c r="CX299" s="175" t="str">
        <f t="shared" si="99"/>
        <v>N/A</v>
      </c>
      <c r="CY299" s="175" t="str">
        <f t="shared" si="100"/>
        <v>N/A</v>
      </c>
      <c r="CZ299" s="175" t="str">
        <f t="shared" si="101"/>
        <v>N/A</v>
      </c>
      <c r="DA299" s="175" t="str">
        <f t="shared" si="102"/>
        <v>N/A</v>
      </c>
      <c r="DB299" s="175" t="str">
        <f t="shared" si="103"/>
        <v>N/A</v>
      </c>
      <c r="DC299" s="175" t="str">
        <f t="shared" si="104"/>
        <v>N/A</v>
      </c>
      <c r="DD299" s="175" t="str">
        <f t="shared" si="105"/>
        <v>N/A</v>
      </c>
      <c r="DE299" s="175" t="str">
        <f t="shared" si="106"/>
        <v>N/A</v>
      </c>
      <c r="DF299" s="175" t="str">
        <f t="shared" si="107"/>
        <v>N/A</v>
      </c>
    </row>
    <row r="300" spans="9:110" ht="64.5" customHeight="1">
      <c r="I300" s="248"/>
      <c r="T300" s="226"/>
      <c r="AJ300" s="226"/>
      <c r="CU300" s="175" t="str">
        <f t="shared" si="96"/>
        <v>N/A</v>
      </c>
      <c r="CV300" s="175" t="str">
        <f t="shared" si="97"/>
        <v>N/A</v>
      </c>
      <c r="CW300" s="175" t="str">
        <f t="shared" si="98"/>
        <v>N/A</v>
      </c>
      <c r="CX300" s="175" t="str">
        <f t="shared" si="99"/>
        <v>N/A</v>
      </c>
      <c r="CY300" s="175" t="str">
        <f t="shared" si="100"/>
        <v>N/A</v>
      </c>
      <c r="CZ300" s="175" t="str">
        <f t="shared" si="101"/>
        <v>N/A</v>
      </c>
      <c r="DA300" s="175" t="str">
        <f t="shared" si="102"/>
        <v>N/A</v>
      </c>
      <c r="DB300" s="175" t="str">
        <f t="shared" si="103"/>
        <v>N/A</v>
      </c>
      <c r="DC300" s="175" t="str">
        <f t="shared" si="104"/>
        <v>N/A</v>
      </c>
      <c r="DD300" s="175" t="str">
        <f t="shared" si="105"/>
        <v>N/A</v>
      </c>
      <c r="DE300" s="175" t="str">
        <f t="shared" si="106"/>
        <v>N/A</v>
      </c>
      <c r="DF300" s="175" t="str">
        <f t="shared" si="107"/>
        <v>N/A</v>
      </c>
    </row>
    <row r="301" spans="9:110" ht="64.5" customHeight="1">
      <c r="J301" s="250"/>
      <c r="T301" s="226"/>
      <c r="AJ301" s="226"/>
      <c r="CU301" s="175" t="str">
        <f t="shared" si="96"/>
        <v>N/A</v>
      </c>
      <c r="CV301" s="175" t="str">
        <f t="shared" si="97"/>
        <v>N/A</v>
      </c>
      <c r="CW301" s="175" t="str">
        <f t="shared" si="98"/>
        <v>N/A</v>
      </c>
      <c r="CX301" s="175" t="str">
        <f t="shared" si="99"/>
        <v>N/A</v>
      </c>
      <c r="CY301" s="175" t="str">
        <f t="shared" si="100"/>
        <v>N/A</v>
      </c>
      <c r="CZ301" s="175" t="str">
        <f t="shared" si="101"/>
        <v>N/A</v>
      </c>
      <c r="DA301" s="175" t="str">
        <f t="shared" si="102"/>
        <v>N/A</v>
      </c>
      <c r="DB301" s="175" t="str">
        <f t="shared" si="103"/>
        <v>N/A</v>
      </c>
      <c r="DC301" s="175" t="str">
        <f t="shared" si="104"/>
        <v>N/A</v>
      </c>
      <c r="DD301" s="175" t="str">
        <f t="shared" si="105"/>
        <v>N/A</v>
      </c>
      <c r="DE301" s="175" t="str">
        <f t="shared" si="106"/>
        <v>N/A</v>
      </c>
      <c r="DF301" s="175" t="str">
        <f t="shared" si="107"/>
        <v>N/A</v>
      </c>
    </row>
    <row r="302" spans="9:110" ht="64.5" customHeight="1">
      <c r="I302" s="341"/>
      <c r="J302" s="341"/>
      <c r="T302" s="226"/>
      <c r="AJ302" s="226"/>
      <c r="CU302" s="175" t="str">
        <f t="shared" si="96"/>
        <v>N/A</v>
      </c>
      <c r="CV302" s="175" t="str">
        <f t="shared" si="97"/>
        <v>N/A</v>
      </c>
      <c r="CW302" s="175" t="str">
        <f t="shared" si="98"/>
        <v>N/A</v>
      </c>
      <c r="CX302" s="175" t="str">
        <f t="shared" si="99"/>
        <v>N/A</v>
      </c>
      <c r="CY302" s="175" t="str">
        <f t="shared" si="100"/>
        <v>N/A</v>
      </c>
      <c r="CZ302" s="175" t="str">
        <f t="shared" si="101"/>
        <v>N/A</v>
      </c>
      <c r="DA302" s="175" t="str">
        <f t="shared" si="102"/>
        <v>N/A</v>
      </c>
      <c r="DB302" s="175" t="str">
        <f t="shared" si="103"/>
        <v>N/A</v>
      </c>
      <c r="DC302" s="175" t="str">
        <f t="shared" si="104"/>
        <v>N/A</v>
      </c>
      <c r="DD302" s="175" t="str">
        <f t="shared" si="105"/>
        <v>N/A</v>
      </c>
      <c r="DE302" s="175" t="str">
        <f t="shared" si="106"/>
        <v>N/A</v>
      </c>
      <c r="DF302" s="175" t="str">
        <f t="shared" si="107"/>
        <v>N/A</v>
      </c>
    </row>
    <row r="303" spans="9:110" ht="64.5" customHeight="1">
      <c r="I303" s="248"/>
      <c r="T303" s="226"/>
      <c r="AJ303" s="226"/>
      <c r="CU303" s="175" t="str">
        <f t="shared" si="96"/>
        <v>N/A</v>
      </c>
      <c r="CV303" s="175" t="str">
        <f t="shared" si="97"/>
        <v>N/A</v>
      </c>
      <c r="CW303" s="175" t="str">
        <f t="shared" si="98"/>
        <v>N/A</v>
      </c>
      <c r="CX303" s="175" t="str">
        <f t="shared" si="99"/>
        <v>N/A</v>
      </c>
      <c r="CY303" s="175" t="str">
        <f t="shared" si="100"/>
        <v>N/A</v>
      </c>
      <c r="CZ303" s="175" t="str">
        <f t="shared" si="101"/>
        <v>N/A</v>
      </c>
      <c r="DA303" s="175" t="str">
        <f t="shared" si="102"/>
        <v>N/A</v>
      </c>
      <c r="DB303" s="175" t="str">
        <f t="shared" si="103"/>
        <v>N/A</v>
      </c>
      <c r="DC303" s="175" t="str">
        <f t="shared" si="104"/>
        <v>N/A</v>
      </c>
      <c r="DD303" s="175" t="str">
        <f t="shared" si="105"/>
        <v>N/A</v>
      </c>
      <c r="DE303" s="175" t="str">
        <f t="shared" si="106"/>
        <v>N/A</v>
      </c>
      <c r="DF303" s="175" t="str">
        <f t="shared" si="107"/>
        <v>N/A</v>
      </c>
    </row>
    <row r="304" spans="9:110" ht="64.5" customHeight="1">
      <c r="I304" s="248"/>
      <c r="T304" s="226"/>
      <c r="AJ304" s="226"/>
      <c r="CU304" s="175" t="str">
        <f t="shared" si="96"/>
        <v>N/A</v>
      </c>
      <c r="CV304" s="175" t="str">
        <f t="shared" si="97"/>
        <v>N/A</v>
      </c>
      <c r="CW304" s="175" t="str">
        <f t="shared" si="98"/>
        <v>N/A</v>
      </c>
      <c r="CX304" s="175" t="str">
        <f t="shared" si="99"/>
        <v>N/A</v>
      </c>
      <c r="CY304" s="175" t="str">
        <f t="shared" si="100"/>
        <v>N/A</v>
      </c>
      <c r="CZ304" s="175" t="str">
        <f t="shared" si="101"/>
        <v>N/A</v>
      </c>
      <c r="DA304" s="175" t="str">
        <f t="shared" si="102"/>
        <v>N/A</v>
      </c>
      <c r="DB304" s="175" t="str">
        <f t="shared" si="103"/>
        <v>N/A</v>
      </c>
      <c r="DC304" s="175" t="str">
        <f t="shared" si="104"/>
        <v>N/A</v>
      </c>
      <c r="DD304" s="175" t="str">
        <f t="shared" si="105"/>
        <v>N/A</v>
      </c>
      <c r="DE304" s="175" t="str">
        <f t="shared" si="106"/>
        <v>N/A</v>
      </c>
      <c r="DF304" s="175" t="str">
        <f t="shared" si="107"/>
        <v>N/A</v>
      </c>
    </row>
    <row r="305" spans="1:110" ht="64.5" customHeight="1">
      <c r="I305" s="248"/>
      <c r="T305" s="226"/>
      <c r="AJ305" s="226"/>
      <c r="CU305" s="175" t="str">
        <f t="shared" si="96"/>
        <v>N/A</v>
      </c>
      <c r="CV305" s="175" t="str">
        <f t="shared" si="97"/>
        <v>N/A</v>
      </c>
      <c r="CW305" s="175" t="str">
        <f t="shared" si="98"/>
        <v>N/A</v>
      </c>
      <c r="CX305" s="175" t="str">
        <f t="shared" si="99"/>
        <v>N/A</v>
      </c>
      <c r="CY305" s="175" t="str">
        <f t="shared" si="100"/>
        <v>N/A</v>
      </c>
      <c r="CZ305" s="175" t="str">
        <f t="shared" si="101"/>
        <v>N/A</v>
      </c>
      <c r="DA305" s="175" t="str">
        <f t="shared" si="102"/>
        <v>N/A</v>
      </c>
      <c r="DB305" s="175" t="str">
        <f t="shared" si="103"/>
        <v>N/A</v>
      </c>
      <c r="DC305" s="175" t="str">
        <f t="shared" si="104"/>
        <v>N/A</v>
      </c>
      <c r="DD305" s="175" t="str">
        <f t="shared" si="105"/>
        <v>N/A</v>
      </c>
      <c r="DE305" s="175" t="str">
        <f t="shared" si="106"/>
        <v>N/A</v>
      </c>
      <c r="DF305" s="175" t="str">
        <f t="shared" si="107"/>
        <v>N/A</v>
      </c>
    </row>
    <row r="306" spans="1:110" ht="64.5" customHeight="1">
      <c r="A306" s="262"/>
      <c r="I306" s="248"/>
      <c r="Q306" s="226"/>
      <c r="R306" s="203"/>
      <c r="S306" s="203"/>
      <c r="Z306" s="173"/>
      <c r="AA306" s="173"/>
      <c r="AB306" s="226"/>
      <c r="AC306" s="226"/>
      <c r="AD306" s="226"/>
      <c r="AE306" s="226"/>
      <c r="AF306" s="226"/>
      <c r="AG306" s="226"/>
      <c r="AH306" s="227"/>
      <c r="AI306" s="227"/>
      <c r="AJ306" s="227"/>
      <c r="AK306" s="227"/>
      <c r="AL306" s="227"/>
      <c r="AM306" s="227"/>
      <c r="AN306" s="227"/>
      <c r="AO306" s="227"/>
      <c r="AP306" s="227"/>
      <c r="AQ306" s="173"/>
      <c r="AR306" s="173"/>
      <c r="AS306" s="173"/>
      <c r="BX306" s="231"/>
      <c r="CA306" s="173"/>
      <c r="CU306" s="175" t="str">
        <f t="shared" si="96"/>
        <v>N/A</v>
      </c>
      <c r="CV306" s="175" t="str">
        <f t="shared" si="97"/>
        <v>N/A</v>
      </c>
      <c r="CW306" s="175" t="str">
        <f t="shared" si="98"/>
        <v>N/A</v>
      </c>
      <c r="CX306" s="175" t="str">
        <f t="shared" si="99"/>
        <v>N/A</v>
      </c>
      <c r="CY306" s="175" t="str">
        <f t="shared" si="100"/>
        <v>N/A</v>
      </c>
      <c r="CZ306" s="175" t="str">
        <f t="shared" si="101"/>
        <v>N/A</v>
      </c>
      <c r="DA306" s="175" t="str">
        <f t="shared" si="102"/>
        <v>N/A</v>
      </c>
      <c r="DB306" s="175" t="str">
        <f t="shared" si="103"/>
        <v>N/A</v>
      </c>
      <c r="DC306" s="175" t="str">
        <f t="shared" si="104"/>
        <v>N/A</v>
      </c>
      <c r="DD306" s="175" t="str">
        <f t="shared" si="105"/>
        <v>N/A</v>
      </c>
      <c r="DE306" s="175" t="str">
        <f t="shared" si="106"/>
        <v>N/A</v>
      </c>
      <c r="DF306" s="175" t="str">
        <f t="shared" si="107"/>
        <v>N/A</v>
      </c>
    </row>
    <row r="307" spans="1:110" ht="64.5" customHeight="1">
      <c r="A307" s="262"/>
      <c r="I307" s="248"/>
      <c r="Q307" s="226"/>
      <c r="R307" s="203"/>
      <c r="S307" s="203"/>
      <c r="Z307" s="173"/>
      <c r="AA307" s="173"/>
      <c r="AB307" s="173"/>
      <c r="AG307" s="226"/>
      <c r="AH307" s="204"/>
      <c r="AI307" s="204"/>
      <c r="AJ307" s="204"/>
      <c r="AQ307" s="173"/>
      <c r="AR307" s="173"/>
      <c r="AS307" s="173"/>
      <c r="BX307" s="231"/>
      <c r="CA307" s="173"/>
      <c r="CO307" s="239"/>
      <c r="CU307" s="175" t="str">
        <f t="shared" si="96"/>
        <v>N/A</v>
      </c>
      <c r="CV307" s="175" t="str">
        <f t="shared" si="97"/>
        <v>N/A</v>
      </c>
      <c r="CW307" s="175" t="str">
        <f t="shared" si="98"/>
        <v>N/A</v>
      </c>
      <c r="CX307" s="175" t="str">
        <f t="shared" si="99"/>
        <v>N/A</v>
      </c>
      <c r="CY307" s="175" t="str">
        <f t="shared" si="100"/>
        <v>N/A</v>
      </c>
      <c r="CZ307" s="175" t="str">
        <f t="shared" si="101"/>
        <v>N/A</v>
      </c>
      <c r="DA307" s="175" t="str">
        <f t="shared" si="102"/>
        <v>N/A</v>
      </c>
      <c r="DB307" s="175" t="str">
        <f t="shared" si="103"/>
        <v>N/A</v>
      </c>
      <c r="DC307" s="175" t="str">
        <f t="shared" si="104"/>
        <v>N/A</v>
      </c>
      <c r="DD307" s="175" t="str">
        <f t="shared" si="105"/>
        <v>N/A</v>
      </c>
      <c r="DE307" s="175" t="str">
        <f t="shared" si="106"/>
        <v>N/A</v>
      </c>
      <c r="DF307" s="175" t="str">
        <f t="shared" si="107"/>
        <v>N/A</v>
      </c>
    </row>
    <row r="308" spans="1:110" ht="64.5" customHeight="1">
      <c r="A308" s="262"/>
      <c r="I308" s="248"/>
      <c r="Q308" s="226"/>
      <c r="R308" s="203"/>
      <c r="S308" s="203"/>
      <c r="Z308" s="173"/>
      <c r="AA308" s="173"/>
      <c r="AB308" s="173"/>
      <c r="AG308" s="226"/>
      <c r="AH308" s="204"/>
      <c r="AI308" s="204"/>
      <c r="AJ308" s="204"/>
      <c r="AQ308" s="173"/>
      <c r="AR308" s="173"/>
      <c r="AS308" s="173"/>
      <c r="BX308" s="231"/>
      <c r="CA308" s="173"/>
      <c r="CO308" s="239"/>
      <c r="CU308" s="175" t="str">
        <f t="shared" si="96"/>
        <v>N/A</v>
      </c>
      <c r="CV308" s="175" t="str">
        <f t="shared" si="97"/>
        <v>N/A</v>
      </c>
      <c r="CW308" s="175" t="str">
        <f t="shared" si="98"/>
        <v>N/A</v>
      </c>
      <c r="CX308" s="175" t="str">
        <f t="shared" si="99"/>
        <v>N/A</v>
      </c>
      <c r="CY308" s="175" t="str">
        <f t="shared" si="100"/>
        <v>N/A</v>
      </c>
      <c r="CZ308" s="175" t="str">
        <f t="shared" si="101"/>
        <v>N/A</v>
      </c>
      <c r="DA308" s="175" t="str">
        <f t="shared" si="102"/>
        <v>N/A</v>
      </c>
      <c r="DB308" s="175" t="str">
        <f t="shared" si="103"/>
        <v>N/A</v>
      </c>
      <c r="DC308" s="175" t="str">
        <f t="shared" si="104"/>
        <v>N/A</v>
      </c>
      <c r="DD308" s="175" t="str">
        <f t="shared" si="105"/>
        <v>N/A</v>
      </c>
      <c r="DE308" s="175" t="str">
        <f t="shared" si="106"/>
        <v>N/A</v>
      </c>
      <c r="DF308" s="175" t="str">
        <f t="shared" si="107"/>
        <v>N/A</v>
      </c>
    </row>
    <row r="309" spans="1:110" ht="64.5" customHeight="1">
      <c r="A309" s="262"/>
      <c r="I309" s="248"/>
      <c r="Q309" s="226"/>
      <c r="R309" s="203"/>
      <c r="S309" s="203"/>
      <c r="Z309" s="173"/>
      <c r="AA309" s="173"/>
      <c r="AB309" s="173"/>
      <c r="AG309" s="226"/>
      <c r="AH309" s="204"/>
      <c r="AI309" s="204"/>
      <c r="AJ309" s="204"/>
      <c r="AQ309" s="173"/>
      <c r="AR309" s="173"/>
      <c r="AS309" s="173"/>
      <c r="BX309" s="231"/>
      <c r="CA309" s="173"/>
      <c r="CO309" s="239"/>
      <c r="CU309" s="175" t="str">
        <f t="shared" si="96"/>
        <v>N/A</v>
      </c>
      <c r="CV309" s="175" t="str">
        <f t="shared" si="97"/>
        <v>N/A</v>
      </c>
      <c r="CW309" s="175" t="str">
        <f t="shared" si="98"/>
        <v>N/A</v>
      </c>
      <c r="CX309" s="175" t="str">
        <f t="shared" si="99"/>
        <v>N/A</v>
      </c>
      <c r="CY309" s="175" t="str">
        <f t="shared" si="100"/>
        <v>N/A</v>
      </c>
      <c r="CZ309" s="175" t="str">
        <f t="shared" si="101"/>
        <v>N/A</v>
      </c>
      <c r="DA309" s="175" t="str">
        <f t="shared" si="102"/>
        <v>N/A</v>
      </c>
      <c r="DB309" s="175" t="str">
        <f t="shared" si="103"/>
        <v>N/A</v>
      </c>
      <c r="DC309" s="175" t="str">
        <f t="shared" si="104"/>
        <v>N/A</v>
      </c>
      <c r="DD309" s="175" t="str">
        <f t="shared" si="105"/>
        <v>N/A</v>
      </c>
      <c r="DE309" s="175" t="str">
        <f t="shared" si="106"/>
        <v>N/A</v>
      </c>
      <c r="DF309" s="175" t="str">
        <f t="shared" si="107"/>
        <v>N/A</v>
      </c>
    </row>
    <row r="310" spans="1:110" ht="64.5" customHeight="1">
      <c r="I310" s="248"/>
      <c r="Q310" s="226"/>
      <c r="R310" s="203"/>
      <c r="S310" s="203"/>
      <c r="Z310" s="173"/>
      <c r="AA310" s="173"/>
      <c r="AB310" s="173"/>
      <c r="AG310" s="226"/>
      <c r="AH310" s="204"/>
      <c r="AI310" s="204"/>
      <c r="AJ310" s="204"/>
      <c r="AQ310" s="173"/>
      <c r="AR310" s="173"/>
      <c r="AS310" s="173"/>
      <c r="BX310" s="231"/>
      <c r="CA310" s="173"/>
      <c r="CO310" s="239"/>
      <c r="CU310" s="175" t="str">
        <f t="shared" si="96"/>
        <v>N/A</v>
      </c>
      <c r="CV310" s="175" t="str">
        <f t="shared" si="97"/>
        <v>N/A</v>
      </c>
      <c r="CW310" s="175" t="str">
        <f t="shared" si="98"/>
        <v>N/A</v>
      </c>
      <c r="CX310" s="175" t="str">
        <f t="shared" si="99"/>
        <v>N/A</v>
      </c>
      <c r="CY310" s="175" t="str">
        <f t="shared" si="100"/>
        <v>N/A</v>
      </c>
      <c r="CZ310" s="175" t="str">
        <f t="shared" si="101"/>
        <v>N/A</v>
      </c>
      <c r="DA310" s="175" t="str">
        <f t="shared" si="102"/>
        <v>N/A</v>
      </c>
      <c r="DB310" s="175" t="str">
        <f t="shared" si="103"/>
        <v>N/A</v>
      </c>
      <c r="DC310" s="175" t="str">
        <f t="shared" si="104"/>
        <v>N/A</v>
      </c>
      <c r="DD310" s="175" t="str">
        <f t="shared" si="105"/>
        <v>N/A</v>
      </c>
      <c r="DE310" s="175" t="str">
        <f t="shared" si="106"/>
        <v>N/A</v>
      </c>
      <c r="DF310" s="175" t="str">
        <f t="shared" si="107"/>
        <v>N/A</v>
      </c>
    </row>
    <row r="311" spans="1:110" ht="64.5" customHeight="1">
      <c r="I311" s="248"/>
      <c r="Q311" s="226"/>
      <c r="R311" s="203"/>
      <c r="S311" s="203"/>
      <c r="Z311" s="173"/>
      <c r="AA311" s="173"/>
      <c r="AB311" s="173"/>
      <c r="AG311" s="226"/>
      <c r="AH311" s="204"/>
      <c r="AI311" s="204"/>
      <c r="AJ311" s="204"/>
      <c r="AQ311" s="173"/>
      <c r="AR311" s="173"/>
      <c r="AS311" s="173"/>
      <c r="BX311" s="231"/>
      <c r="CA311" s="173"/>
      <c r="CU311" s="175" t="str">
        <f t="shared" si="96"/>
        <v>N/A</v>
      </c>
      <c r="CV311" s="175" t="str">
        <f t="shared" si="97"/>
        <v>N/A</v>
      </c>
      <c r="CW311" s="175" t="str">
        <f t="shared" si="98"/>
        <v>N/A</v>
      </c>
      <c r="CX311" s="175" t="str">
        <f t="shared" si="99"/>
        <v>N/A</v>
      </c>
      <c r="CY311" s="175" t="str">
        <f t="shared" si="100"/>
        <v>N/A</v>
      </c>
      <c r="CZ311" s="175" t="str">
        <f t="shared" si="101"/>
        <v>N/A</v>
      </c>
      <c r="DA311" s="175" t="str">
        <f t="shared" si="102"/>
        <v>N/A</v>
      </c>
      <c r="DB311" s="175" t="str">
        <f t="shared" si="103"/>
        <v>N/A</v>
      </c>
      <c r="DC311" s="175" t="str">
        <f t="shared" si="104"/>
        <v>N/A</v>
      </c>
      <c r="DD311" s="175" t="str">
        <f t="shared" si="105"/>
        <v>N/A</v>
      </c>
      <c r="DE311" s="175" t="str">
        <f t="shared" si="106"/>
        <v>N/A</v>
      </c>
      <c r="DF311" s="175" t="str">
        <f t="shared" si="107"/>
        <v>N/A</v>
      </c>
    </row>
    <row r="312" spans="1:110" ht="64.5" customHeight="1">
      <c r="I312" s="248"/>
      <c r="Q312" s="226"/>
      <c r="R312" s="203"/>
      <c r="S312" s="203"/>
      <c r="Z312" s="173"/>
      <c r="AA312" s="173"/>
      <c r="AB312" s="173"/>
      <c r="AG312" s="226"/>
      <c r="AH312" s="204"/>
      <c r="AI312" s="204"/>
      <c r="AJ312" s="204"/>
      <c r="AQ312" s="173"/>
      <c r="AR312" s="173"/>
      <c r="AS312" s="173"/>
      <c r="BX312" s="231"/>
      <c r="CA312" s="173"/>
      <c r="CU312" s="175" t="str">
        <f t="shared" si="96"/>
        <v>N/A</v>
      </c>
      <c r="CV312" s="175" t="str">
        <f t="shared" si="97"/>
        <v>N/A</v>
      </c>
      <c r="CW312" s="175" t="str">
        <f t="shared" si="98"/>
        <v>N/A</v>
      </c>
      <c r="CX312" s="175" t="str">
        <f t="shared" si="99"/>
        <v>N/A</v>
      </c>
      <c r="CY312" s="175" t="str">
        <f t="shared" si="100"/>
        <v>N/A</v>
      </c>
      <c r="CZ312" s="175" t="str">
        <f t="shared" si="101"/>
        <v>N/A</v>
      </c>
      <c r="DA312" s="175" t="str">
        <f t="shared" si="102"/>
        <v>N/A</v>
      </c>
      <c r="DB312" s="175" t="str">
        <f t="shared" si="103"/>
        <v>N/A</v>
      </c>
      <c r="DC312" s="175" t="str">
        <f t="shared" si="104"/>
        <v>N/A</v>
      </c>
      <c r="DD312" s="175" t="str">
        <f t="shared" si="105"/>
        <v>N/A</v>
      </c>
      <c r="DE312" s="175" t="str">
        <f t="shared" si="106"/>
        <v>N/A</v>
      </c>
      <c r="DF312" s="175" t="str">
        <f t="shared" si="107"/>
        <v>N/A</v>
      </c>
    </row>
    <row r="313" spans="1:110" ht="64.5" customHeight="1">
      <c r="I313" s="248"/>
      <c r="K313" s="242"/>
      <c r="Q313" s="226"/>
      <c r="R313" s="203"/>
      <c r="S313" s="203"/>
      <c r="Z313" s="173"/>
      <c r="AA313" s="173"/>
      <c r="AB313" s="173"/>
      <c r="AG313" s="226"/>
      <c r="AH313" s="204"/>
      <c r="AI313" s="204"/>
      <c r="AJ313" s="204"/>
      <c r="AQ313" s="173"/>
      <c r="AR313" s="173"/>
      <c r="AS313" s="173"/>
      <c r="BX313" s="231"/>
      <c r="CA313" s="173"/>
      <c r="CU313" s="175" t="str">
        <f t="shared" si="96"/>
        <v>N/A</v>
      </c>
      <c r="CV313" s="175" t="str">
        <f t="shared" si="97"/>
        <v>N/A</v>
      </c>
      <c r="CW313" s="175" t="str">
        <f t="shared" si="98"/>
        <v>N/A</v>
      </c>
      <c r="CX313" s="175" t="str">
        <f t="shared" si="99"/>
        <v>N/A</v>
      </c>
      <c r="CY313" s="175" t="str">
        <f t="shared" si="100"/>
        <v>N/A</v>
      </c>
      <c r="CZ313" s="175" t="str">
        <f t="shared" si="101"/>
        <v>N/A</v>
      </c>
      <c r="DA313" s="175" t="str">
        <f t="shared" si="102"/>
        <v>N/A</v>
      </c>
      <c r="DB313" s="175" t="str">
        <f t="shared" si="103"/>
        <v>N/A</v>
      </c>
      <c r="DC313" s="175" t="str">
        <f t="shared" si="104"/>
        <v>N/A</v>
      </c>
      <c r="DD313" s="175" t="str">
        <f t="shared" si="105"/>
        <v>N/A</v>
      </c>
      <c r="DE313" s="175" t="str">
        <f t="shared" si="106"/>
        <v>N/A</v>
      </c>
      <c r="DF313" s="175" t="str">
        <f t="shared" si="107"/>
        <v>N/A</v>
      </c>
    </row>
    <row r="314" spans="1:110" ht="64.5" customHeight="1">
      <c r="I314" s="248"/>
      <c r="Q314" s="226"/>
      <c r="R314" s="203"/>
      <c r="S314" s="203"/>
      <c r="Z314" s="173"/>
      <c r="AA314" s="173"/>
      <c r="AB314" s="173"/>
      <c r="AG314" s="226"/>
      <c r="AH314" s="204"/>
      <c r="AI314" s="204"/>
      <c r="AJ314" s="204"/>
      <c r="AQ314" s="173"/>
      <c r="AR314" s="173"/>
      <c r="AS314" s="173"/>
      <c r="BX314" s="231"/>
      <c r="CA314" s="173"/>
      <c r="CU314" s="175" t="str">
        <f t="shared" si="96"/>
        <v>N/A</v>
      </c>
      <c r="CV314" s="175" t="str">
        <f t="shared" si="97"/>
        <v>N/A</v>
      </c>
      <c r="CW314" s="175" t="str">
        <f t="shared" si="98"/>
        <v>N/A</v>
      </c>
      <c r="CX314" s="175" t="str">
        <f t="shared" si="99"/>
        <v>N/A</v>
      </c>
      <c r="CY314" s="175" t="str">
        <f t="shared" si="100"/>
        <v>N/A</v>
      </c>
      <c r="CZ314" s="175" t="str">
        <f t="shared" si="101"/>
        <v>N/A</v>
      </c>
      <c r="DA314" s="175" t="str">
        <f t="shared" si="102"/>
        <v>N/A</v>
      </c>
      <c r="DB314" s="175" t="str">
        <f t="shared" si="103"/>
        <v>N/A</v>
      </c>
      <c r="DC314" s="175" t="str">
        <f t="shared" si="104"/>
        <v>N/A</v>
      </c>
      <c r="DD314" s="175" t="str">
        <f t="shared" si="105"/>
        <v>N/A</v>
      </c>
      <c r="DE314" s="175" t="str">
        <f t="shared" si="106"/>
        <v>N/A</v>
      </c>
      <c r="DF314" s="175" t="str">
        <f t="shared" si="107"/>
        <v>N/A</v>
      </c>
    </row>
    <row r="315" spans="1:110" ht="64.5" customHeight="1">
      <c r="I315" s="248"/>
      <c r="Q315" s="226"/>
      <c r="R315" s="203"/>
      <c r="S315" s="203"/>
      <c r="Z315" s="173"/>
      <c r="AA315" s="173"/>
      <c r="AB315" s="173"/>
      <c r="AG315" s="226"/>
      <c r="AH315" s="204"/>
      <c r="AI315" s="204"/>
      <c r="AJ315" s="204"/>
      <c r="AQ315" s="173"/>
      <c r="AR315" s="173"/>
      <c r="AS315" s="173"/>
      <c r="BX315" s="231"/>
      <c r="CA315" s="173"/>
      <c r="CU315" s="175" t="str">
        <f t="shared" si="96"/>
        <v>N/A</v>
      </c>
      <c r="CV315" s="175" t="str">
        <f t="shared" si="97"/>
        <v>N/A</v>
      </c>
      <c r="CW315" s="175" t="str">
        <f t="shared" si="98"/>
        <v>N/A</v>
      </c>
      <c r="CX315" s="175" t="str">
        <f t="shared" si="99"/>
        <v>N/A</v>
      </c>
      <c r="CY315" s="175" t="str">
        <f t="shared" si="100"/>
        <v>N/A</v>
      </c>
      <c r="CZ315" s="175" t="str">
        <f t="shared" si="101"/>
        <v>N/A</v>
      </c>
      <c r="DA315" s="175" t="str">
        <f t="shared" si="102"/>
        <v>N/A</v>
      </c>
      <c r="DB315" s="175" t="str">
        <f t="shared" si="103"/>
        <v>N/A</v>
      </c>
      <c r="DC315" s="175" t="str">
        <f t="shared" si="104"/>
        <v>N/A</v>
      </c>
      <c r="DD315" s="175" t="str">
        <f t="shared" si="105"/>
        <v>N/A</v>
      </c>
      <c r="DE315" s="175" t="str">
        <f t="shared" si="106"/>
        <v>N/A</v>
      </c>
      <c r="DF315" s="175" t="str">
        <f t="shared" si="107"/>
        <v>N/A</v>
      </c>
    </row>
    <row r="316" spans="1:110" ht="64.5" customHeight="1">
      <c r="I316" s="248"/>
      <c r="Q316" s="226"/>
      <c r="R316" s="203"/>
      <c r="S316" s="203"/>
      <c r="Z316" s="173"/>
      <c r="AA316" s="173"/>
      <c r="AB316" s="173"/>
      <c r="AG316" s="226"/>
      <c r="AH316" s="204"/>
      <c r="AI316" s="204"/>
      <c r="AJ316" s="204"/>
      <c r="AQ316" s="173"/>
      <c r="AR316" s="173"/>
      <c r="AS316" s="173"/>
      <c r="BX316" s="231"/>
      <c r="CA316" s="173"/>
      <c r="CU316" s="175" t="str">
        <f t="shared" si="96"/>
        <v>N/A</v>
      </c>
      <c r="CV316" s="175" t="str">
        <f t="shared" si="97"/>
        <v>N/A</v>
      </c>
      <c r="CW316" s="175" t="str">
        <f t="shared" si="98"/>
        <v>N/A</v>
      </c>
      <c r="CX316" s="175" t="str">
        <f t="shared" si="99"/>
        <v>N/A</v>
      </c>
      <c r="CY316" s="175" t="str">
        <f t="shared" si="100"/>
        <v>N/A</v>
      </c>
      <c r="CZ316" s="175" t="str">
        <f t="shared" si="101"/>
        <v>N/A</v>
      </c>
      <c r="DA316" s="175" t="str">
        <f t="shared" si="102"/>
        <v>N/A</v>
      </c>
      <c r="DB316" s="175" t="str">
        <f t="shared" si="103"/>
        <v>N/A</v>
      </c>
      <c r="DC316" s="175" t="str">
        <f t="shared" si="104"/>
        <v>N/A</v>
      </c>
      <c r="DD316" s="175" t="str">
        <f t="shared" si="105"/>
        <v>N/A</v>
      </c>
      <c r="DE316" s="175" t="str">
        <f t="shared" si="106"/>
        <v>N/A</v>
      </c>
      <c r="DF316" s="175" t="str">
        <f t="shared" si="107"/>
        <v>N/A</v>
      </c>
    </row>
    <row r="317" spans="1:110" ht="64.5" customHeight="1">
      <c r="J317" s="250"/>
      <c r="Q317" s="226"/>
      <c r="R317" s="203"/>
      <c r="S317" s="203"/>
      <c r="Z317" s="173"/>
      <c r="AA317" s="173"/>
      <c r="AB317" s="173"/>
      <c r="AG317" s="226"/>
      <c r="AH317" s="204"/>
      <c r="AI317" s="204"/>
      <c r="AJ317" s="204"/>
      <c r="AQ317" s="173"/>
      <c r="AR317" s="173"/>
      <c r="AS317" s="173"/>
      <c r="BX317" s="231"/>
      <c r="CA317" s="173"/>
      <c r="CU317" s="175" t="str">
        <f t="shared" si="96"/>
        <v>N/A</v>
      </c>
      <c r="CV317" s="175" t="str">
        <f t="shared" si="97"/>
        <v>N/A</v>
      </c>
      <c r="CW317" s="175" t="str">
        <f t="shared" si="98"/>
        <v>N/A</v>
      </c>
      <c r="CX317" s="175" t="str">
        <f t="shared" si="99"/>
        <v>N/A</v>
      </c>
      <c r="CY317" s="175" t="str">
        <f t="shared" si="100"/>
        <v>N/A</v>
      </c>
      <c r="CZ317" s="175" t="str">
        <f t="shared" si="101"/>
        <v>N/A</v>
      </c>
      <c r="DA317" s="175" t="str">
        <f t="shared" si="102"/>
        <v>N/A</v>
      </c>
      <c r="DB317" s="175" t="str">
        <f t="shared" si="103"/>
        <v>N/A</v>
      </c>
      <c r="DC317" s="175" t="str">
        <f t="shared" si="104"/>
        <v>N/A</v>
      </c>
      <c r="DD317" s="175" t="str">
        <f t="shared" si="105"/>
        <v>N/A</v>
      </c>
      <c r="DE317" s="175" t="str">
        <f t="shared" si="106"/>
        <v>N/A</v>
      </c>
      <c r="DF317" s="175" t="str">
        <f t="shared" si="107"/>
        <v>N/A</v>
      </c>
    </row>
    <row r="318" spans="1:110" ht="64.5" customHeight="1">
      <c r="I318" s="248"/>
      <c r="Q318" s="226"/>
      <c r="R318" s="203"/>
      <c r="S318" s="203"/>
      <c r="Z318" s="173"/>
      <c r="AA318" s="173"/>
      <c r="AB318" s="173"/>
      <c r="AG318" s="226"/>
      <c r="AH318" s="204"/>
      <c r="AI318" s="204"/>
      <c r="AJ318" s="204"/>
      <c r="AQ318" s="173"/>
      <c r="AR318" s="173"/>
      <c r="AS318" s="173"/>
      <c r="BX318" s="231"/>
      <c r="CA318" s="173"/>
      <c r="CU318" s="175" t="str">
        <f t="shared" si="96"/>
        <v>N/A</v>
      </c>
      <c r="CV318" s="175" t="str">
        <f t="shared" si="97"/>
        <v>N/A</v>
      </c>
      <c r="CW318" s="175" t="str">
        <f t="shared" si="98"/>
        <v>N/A</v>
      </c>
      <c r="CX318" s="175" t="str">
        <f t="shared" si="99"/>
        <v>N/A</v>
      </c>
      <c r="CY318" s="175" t="str">
        <f t="shared" si="100"/>
        <v>N/A</v>
      </c>
      <c r="CZ318" s="175" t="str">
        <f t="shared" si="101"/>
        <v>N/A</v>
      </c>
      <c r="DA318" s="175" t="str">
        <f t="shared" si="102"/>
        <v>N/A</v>
      </c>
      <c r="DB318" s="175" t="str">
        <f t="shared" si="103"/>
        <v>N/A</v>
      </c>
      <c r="DC318" s="175" t="str">
        <f t="shared" si="104"/>
        <v>N/A</v>
      </c>
      <c r="DD318" s="175" t="str">
        <f t="shared" si="105"/>
        <v>N/A</v>
      </c>
      <c r="DE318" s="175" t="str">
        <f t="shared" si="106"/>
        <v>N/A</v>
      </c>
      <c r="DF318" s="175" t="str">
        <f t="shared" si="107"/>
        <v>N/A</v>
      </c>
    </row>
    <row r="319" spans="1:110" ht="64.5" customHeight="1">
      <c r="I319" s="248"/>
      <c r="Q319" s="226"/>
      <c r="R319" s="203"/>
      <c r="S319" s="203"/>
      <c r="Z319" s="173"/>
      <c r="AA319" s="173"/>
      <c r="AB319" s="173"/>
      <c r="AG319" s="226"/>
      <c r="AH319" s="204"/>
      <c r="AI319" s="204"/>
      <c r="AJ319" s="204"/>
      <c r="AQ319" s="173"/>
      <c r="AR319" s="173"/>
      <c r="AS319" s="173"/>
      <c r="BX319" s="231"/>
      <c r="CA319" s="173"/>
      <c r="CU319" s="175" t="str">
        <f t="shared" si="96"/>
        <v>N/A</v>
      </c>
      <c r="CV319" s="175" t="str">
        <f t="shared" si="97"/>
        <v>N/A</v>
      </c>
      <c r="CW319" s="175" t="str">
        <f t="shared" si="98"/>
        <v>N/A</v>
      </c>
      <c r="CX319" s="175" t="str">
        <f t="shared" si="99"/>
        <v>N/A</v>
      </c>
      <c r="CY319" s="175" t="str">
        <f t="shared" si="100"/>
        <v>N/A</v>
      </c>
      <c r="CZ319" s="175" t="str">
        <f t="shared" si="101"/>
        <v>N/A</v>
      </c>
      <c r="DA319" s="175" t="str">
        <f t="shared" si="102"/>
        <v>N/A</v>
      </c>
      <c r="DB319" s="175" t="str">
        <f t="shared" si="103"/>
        <v>N/A</v>
      </c>
      <c r="DC319" s="175" t="str">
        <f t="shared" si="104"/>
        <v>N/A</v>
      </c>
      <c r="DD319" s="175" t="str">
        <f t="shared" si="105"/>
        <v>N/A</v>
      </c>
      <c r="DE319" s="175" t="str">
        <f t="shared" si="106"/>
        <v>N/A</v>
      </c>
      <c r="DF319" s="175" t="str">
        <f t="shared" si="107"/>
        <v>N/A</v>
      </c>
    </row>
    <row r="320" spans="1:110" ht="64.5" customHeight="1">
      <c r="I320" s="248"/>
      <c r="Q320" s="226"/>
      <c r="R320" s="203"/>
      <c r="S320" s="203"/>
      <c r="Z320" s="173"/>
      <c r="AA320" s="173"/>
      <c r="AB320" s="173"/>
      <c r="AG320" s="226"/>
      <c r="AH320" s="204"/>
      <c r="AI320" s="204"/>
      <c r="AJ320" s="204"/>
      <c r="AQ320" s="173"/>
      <c r="AR320" s="173"/>
      <c r="AS320" s="173"/>
      <c r="BX320" s="231"/>
      <c r="CA320" s="173"/>
      <c r="CU320" s="175" t="str">
        <f t="shared" si="96"/>
        <v>N/A</v>
      </c>
      <c r="CV320" s="175" t="str">
        <f t="shared" si="97"/>
        <v>N/A</v>
      </c>
      <c r="CW320" s="175" t="str">
        <f t="shared" si="98"/>
        <v>N/A</v>
      </c>
      <c r="CX320" s="175" t="str">
        <f t="shared" si="99"/>
        <v>N/A</v>
      </c>
      <c r="CY320" s="175" t="str">
        <f t="shared" si="100"/>
        <v>N/A</v>
      </c>
      <c r="CZ320" s="175" t="str">
        <f t="shared" si="101"/>
        <v>N/A</v>
      </c>
      <c r="DA320" s="175" t="str">
        <f t="shared" si="102"/>
        <v>N/A</v>
      </c>
      <c r="DB320" s="175" t="str">
        <f t="shared" si="103"/>
        <v>N/A</v>
      </c>
      <c r="DC320" s="175" t="str">
        <f t="shared" si="104"/>
        <v>N/A</v>
      </c>
      <c r="DD320" s="175" t="str">
        <f t="shared" si="105"/>
        <v>N/A</v>
      </c>
      <c r="DE320" s="175" t="str">
        <f t="shared" si="106"/>
        <v>N/A</v>
      </c>
      <c r="DF320" s="175" t="str">
        <f t="shared" si="107"/>
        <v>N/A</v>
      </c>
    </row>
    <row r="321" spans="9:110" ht="64.5" customHeight="1">
      <c r="I321" s="248"/>
      <c r="Q321" s="226"/>
      <c r="R321" s="203"/>
      <c r="S321" s="203"/>
      <c r="Z321" s="173"/>
      <c r="AA321" s="173"/>
      <c r="AB321" s="173"/>
      <c r="AG321" s="226"/>
      <c r="AH321" s="204"/>
      <c r="AI321" s="204"/>
      <c r="AJ321" s="204"/>
      <c r="AQ321" s="173"/>
      <c r="AR321" s="173"/>
      <c r="AS321" s="173"/>
      <c r="BX321" s="231"/>
      <c r="CA321" s="173"/>
      <c r="CU321" s="175" t="str">
        <f t="shared" si="96"/>
        <v>N/A</v>
      </c>
      <c r="CV321" s="175" t="str">
        <f t="shared" si="97"/>
        <v>N/A</v>
      </c>
      <c r="CW321" s="175" t="str">
        <f t="shared" si="98"/>
        <v>N/A</v>
      </c>
      <c r="CX321" s="175" t="str">
        <f t="shared" si="99"/>
        <v>N/A</v>
      </c>
      <c r="CY321" s="175" t="str">
        <f t="shared" si="100"/>
        <v>N/A</v>
      </c>
      <c r="CZ321" s="175" t="str">
        <f t="shared" si="101"/>
        <v>N/A</v>
      </c>
      <c r="DA321" s="175" t="str">
        <f t="shared" si="102"/>
        <v>N/A</v>
      </c>
      <c r="DB321" s="175" t="str">
        <f t="shared" si="103"/>
        <v>N/A</v>
      </c>
      <c r="DC321" s="175" t="str">
        <f t="shared" si="104"/>
        <v>N/A</v>
      </c>
      <c r="DD321" s="175" t="str">
        <f t="shared" si="105"/>
        <v>N/A</v>
      </c>
      <c r="DE321" s="175" t="str">
        <f t="shared" si="106"/>
        <v>N/A</v>
      </c>
      <c r="DF321" s="175" t="str">
        <f t="shared" si="107"/>
        <v>N/A</v>
      </c>
    </row>
    <row r="322" spans="9:110" ht="64.5" customHeight="1">
      <c r="I322" s="248"/>
      <c r="Q322" s="226"/>
      <c r="R322" s="203"/>
      <c r="S322" s="203"/>
      <c r="Z322" s="173"/>
      <c r="AA322" s="173"/>
      <c r="AB322" s="173"/>
      <c r="AG322" s="226"/>
      <c r="AH322" s="204"/>
      <c r="AI322" s="204"/>
      <c r="AJ322" s="204"/>
      <c r="AQ322" s="173"/>
      <c r="AR322" s="173"/>
      <c r="AS322" s="173"/>
      <c r="BX322" s="231"/>
      <c r="CA322" s="173"/>
      <c r="CU322" s="175" t="str">
        <f t="shared" si="96"/>
        <v>N/A</v>
      </c>
      <c r="CV322" s="175" t="str">
        <f t="shared" si="97"/>
        <v>N/A</v>
      </c>
      <c r="CW322" s="175" t="str">
        <f t="shared" si="98"/>
        <v>N/A</v>
      </c>
      <c r="CX322" s="175" t="str">
        <f t="shared" si="99"/>
        <v>N/A</v>
      </c>
      <c r="CY322" s="175" t="str">
        <f t="shared" si="100"/>
        <v>N/A</v>
      </c>
      <c r="CZ322" s="175" t="str">
        <f t="shared" si="101"/>
        <v>N/A</v>
      </c>
      <c r="DA322" s="175" t="str">
        <f t="shared" si="102"/>
        <v>N/A</v>
      </c>
      <c r="DB322" s="175" t="str">
        <f t="shared" si="103"/>
        <v>N/A</v>
      </c>
      <c r="DC322" s="175" t="str">
        <f t="shared" si="104"/>
        <v>N/A</v>
      </c>
      <c r="DD322" s="175" t="str">
        <f t="shared" si="105"/>
        <v>N/A</v>
      </c>
      <c r="DE322" s="175" t="str">
        <f t="shared" si="106"/>
        <v>N/A</v>
      </c>
      <c r="DF322" s="175" t="str">
        <f t="shared" si="107"/>
        <v>N/A</v>
      </c>
    </row>
    <row r="323" spans="9:110" ht="64.5" customHeight="1">
      <c r="I323" s="248"/>
      <c r="Q323" s="226"/>
      <c r="R323" s="203"/>
      <c r="S323" s="203"/>
      <c r="Z323" s="173"/>
      <c r="AA323" s="173"/>
      <c r="AB323" s="173"/>
      <c r="AG323" s="226"/>
      <c r="AH323" s="204"/>
      <c r="AI323" s="204"/>
      <c r="AJ323" s="204"/>
      <c r="AQ323" s="173"/>
      <c r="AR323" s="173"/>
      <c r="AS323" s="173"/>
      <c r="BX323" s="231"/>
      <c r="CA323" s="173"/>
      <c r="CU323" s="175" t="str">
        <f t="shared" ref="CU323:CU386" si="108">+IF(CP323=$CU$1,CS323,"N/A")</f>
        <v>N/A</v>
      </c>
      <c r="CV323" s="175" t="str">
        <f t="shared" ref="CV323:CV386" si="109">+IF(CP323=$CV$1,CS323,"N/A")</f>
        <v>N/A</v>
      </c>
      <c r="CW323" s="175" t="str">
        <f t="shared" ref="CW323:CW386" si="110">+IF(CP323=$CW$1,CS323,"N/A")</f>
        <v>N/A</v>
      </c>
      <c r="CX323" s="175" t="str">
        <f t="shared" ref="CX323:CX386" si="111">+IF(CP323=$CX$1,CS323,"N/A")</f>
        <v>N/A</v>
      </c>
      <c r="CY323" s="175" t="str">
        <f t="shared" ref="CY323:CY386" si="112">+IF(CP323=$CY$1,CS323,"N/A")</f>
        <v>N/A</v>
      </c>
      <c r="CZ323" s="175" t="str">
        <f t="shared" ref="CZ323:CZ386" si="113">+IF(CP323=$CZ$1,CS323,"N/A")</f>
        <v>N/A</v>
      </c>
      <c r="DA323" s="175" t="str">
        <f t="shared" ref="DA323:DA386" si="114">+IF(CP323=$DA$1,CS323,"N/A")</f>
        <v>N/A</v>
      </c>
      <c r="DB323" s="175" t="str">
        <f t="shared" ref="DB323:DB386" si="115">+IF(CP323=$DB$1,CS323,"N/A")</f>
        <v>N/A</v>
      </c>
      <c r="DC323" s="175" t="str">
        <f t="shared" ref="DC323:DC386" si="116">+IF(CP323=$DC$1,CS323,"N/A")</f>
        <v>N/A</v>
      </c>
      <c r="DD323" s="175" t="str">
        <f t="shared" ref="DD323:DD386" si="117">+IF(CP323=$DD$1,CS323,"N/A")</f>
        <v>N/A</v>
      </c>
      <c r="DE323" s="175" t="str">
        <f t="shared" ref="DE323:DE386" si="118">+IF(CP323=$DE$1,CS323,"N/A")</f>
        <v>N/A</v>
      </c>
      <c r="DF323" s="175" t="str">
        <f t="shared" ref="DF323:DF386" si="119">+IF(CP323=$DF$1,CS323,"N/A")</f>
        <v>N/A</v>
      </c>
    </row>
    <row r="324" spans="9:110" ht="64.5" customHeight="1">
      <c r="I324" s="338"/>
      <c r="J324" s="338"/>
      <c r="Q324" s="226"/>
      <c r="R324" s="203"/>
      <c r="S324" s="203"/>
      <c r="Z324" s="173"/>
      <c r="AA324" s="173"/>
      <c r="AB324" s="173"/>
      <c r="AG324" s="226"/>
      <c r="AH324" s="204"/>
      <c r="AI324" s="204"/>
      <c r="AJ324" s="204"/>
      <c r="AQ324" s="173"/>
      <c r="AR324" s="173"/>
      <c r="AS324" s="173"/>
      <c r="BX324" s="231"/>
      <c r="CA324" s="173"/>
      <c r="CU324" s="175" t="str">
        <f t="shared" si="108"/>
        <v>N/A</v>
      </c>
      <c r="CV324" s="175" t="str">
        <f t="shared" si="109"/>
        <v>N/A</v>
      </c>
      <c r="CW324" s="175" t="str">
        <f t="shared" si="110"/>
        <v>N/A</v>
      </c>
      <c r="CX324" s="175" t="str">
        <f t="shared" si="111"/>
        <v>N/A</v>
      </c>
      <c r="CY324" s="175" t="str">
        <f t="shared" si="112"/>
        <v>N/A</v>
      </c>
      <c r="CZ324" s="175" t="str">
        <f t="shared" si="113"/>
        <v>N/A</v>
      </c>
      <c r="DA324" s="175" t="str">
        <f t="shared" si="114"/>
        <v>N/A</v>
      </c>
      <c r="DB324" s="175" t="str">
        <f t="shared" si="115"/>
        <v>N/A</v>
      </c>
      <c r="DC324" s="175" t="str">
        <f t="shared" si="116"/>
        <v>N/A</v>
      </c>
      <c r="DD324" s="175" t="str">
        <f t="shared" si="117"/>
        <v>N/A</v>
      </c>
      <c r="DE324" s="175" t="str">
        <f t="shared" si="118"/>
        <v>N/A</v>
      </c>
      <c r="DF324" s="175" t="str">
        <f t="shared" si="119"/>
        <v>N/A</v>
      </c>
    </row>
    <row r="325" spans="9:110" ht="64.5" customHeight="1">
      <c r="J325" s="249"/>
      <c r="Q325" s="226"/>
      <c r="R325" s="203"/>
      <c r="S325" s="203"/>
      <c r="Z325" s="173"/>
      <c r="AA325" s="173"/>
      <c r="AB325" s="173"/>
      <c r="AG325" s="226"/>
      <c r="AH325" s="204"/>
      <c r="AI325" s="204"/>
      <c r="AJ325" s="204"/>
      <c r="AQ325" s="173"/>
      <c r="AR325" s="173"/>
      <c r="AS325" s="173"/>
      <c r="BX325" s="231"/>
      <c r="CA325" s="173"/>
      <c r="CU325" s="175" t="str">
        <f t="shared" si="108"/>
        <v>N/A</v>
      </c>
      <c r="CV325" s="175" t="str">
        <f t="shared" si="109"/>
        <v>N/A</v>
      </c>
      <c r="CW325" s="175" t="str">
        <f t="shared" si="110"/>
        <v>N/A</v>
      </c>
      <c r="CX325" s="175" t="str">
        <f t="shared" si="111"/>
        <v>N/A</v>
      </c>
      <c r="CY325" s="175" t="str">
        <f t="shared" si="112"/>
        <v>N/A</v>
      </c>
      <c r="CZ325" s="175" t="str">
        <f t="shared" si="113"/>
        <v>N/A</v>
      </c>
      <c r="DA325" s="175" t="str">
        <f t="shared" si="114"/>
        <v>N/A</v>
      </c>
      <c r="DB325" s="175" t="str">
        <f t="shared" si="115"/>
        <v>N/A</v>
      </c>
      <c r="DC325" s="175" t="str">
        <f t="shared" si="116"/>
        <v>N/A</v>
      </c>
      <c r="DD325" s="175" t="str">
        <f t="shared" si="117"/>
        <v>N/A</v>
      </c>
      <c r="DE325" s="175" t="str">
        <f t="shared" si="118"/>
        <v>N/A</v>
      </c>
      <c r="DF325" s="175" t="str">
        <f t="shared" si="119"/>
        <v>N/A</v>
      </c>
    </row>
    <row r="326" spans="9:110" ht="64.5" customHeight="1">
      <c r="I326" s="248"/>
      <c r="Q326" s="226"/>
      <c r="R326" s="203"/>
      <c r="S326" s="203"/>
      <c r="Z326" s="173"/>
      <c r="AA326" s="173"/>
      <c r="AB326" s="173"/>
      <c r="AG326" s="226"/>
      <c r="AH326" s="204"/>
      <c r="AI326" s="204"/>
      <c r="AJ326" s="204"/>
      <c r="AQ326" s="173"/>
      <c r="AR326" s="173"/>
      <c r="AS326" s="173"/>
      <c r="BX326" s="231"/>
      <c r="CA326" s="173"/>
      <c r="CU326" s="175" t="str">
        <f t="shared" si="108"/>
        <v>N/A</v>
      </c>
      <c r="CV326" s="175" t="str">
        <f t="shared" si="109"/>
        <v>N/A</v>
      </c>
      <c r="CW326" s="175" t="str">
        <f t="shared" si="110"/>
        <v>N/A</v>
      </c>
      <c r="CX326" s="175" t="str">
        <f t="shared" si="111"/>
        <v>N/A</v>
      </c>
      <c r="CY326" s="175" t="str">
        <f t="shared" si="112"/>
        <v>N/A</v>
      </c>
      <c r="CZ326" s="175" t="str">
        <f t="shared" si="113"/>
        <v>N/A</v>
      </c>
      <c r="DA326" s="175" t="str">
        <f t="shared" si="114"/>
        <v>N/A</v>
      </c>
      <c r="DB326" s="175" t="str">
        <f t="shared" si="115"/>
        <v>N/A</v>
      </c>
      <c r="DC326" s="175" t="str">
        <f t="shared" si="116"/>
        <v>N/A</v>
      </c>
      <c r="DD326" s="175" t="str">
        <f t="shared" si="117"/>
        <v>N/A</v>
      </c>
      <c r="DE326" s="175" t="str">
        <f t="shared" si="118"/>
        <v>N/A</v>
      </c>
      <c r="DF326" s="175" t="str">
        <f t="shared" si="119"/>
        <v>N/A</v>
      </c>
    </row>
    <row r="327" spans="9:110" ht="64.5" customHeight="1">
      <c r="I327" s="338"/>
      <c r="J327" s="338"/>
      <c r="Q327" s="226"/>
      <c r="R327" s="203"/>
      <c r="S327" s="203"/>
      <c r="Z327" s="173"/>
      <c r="AA327" s="173"/>
      <c r="AB327" s="173"/>
      <c r="AG327" s="226"/>
      <c r="AH327" s="204"/>
      <c r="AI327" s="204"/>
      <c r="AJ327" s="204"/>
      <c r="AQ327" s="173"/>
      <c r="AR327" s="173"/>
      <c r="AS327" s="173"/>
      <c r="BX327" s="231"/>
      <c r="CA327" s="173"/>
      <c r="CU327" s="175" t="str">
        <f t="shared" si="108"/>
        <v>N/A</v>
      </c>
      <c r="CV327" s="175" t="str">
        <f t="shared" si="109"/>
        <v>N/A</v>
      </c>
      <c r="CW327" s="175" t="str">
        <f t="shared" si="110"/>
        <v>N/A</v>
      </c>
      <c r="CX327" s="175" t="str">
        <f t="shared" si="111"/>
        <v>N/A</v>
      </c>
      <c r="CY327" s="175" t="str">
        <f t="shared" si="112"/>
        <v>N/A</v>
      </c>
      <c r="CZ327" s="175" t="str">
        <f t="shared" si="113"/>
        <v>N/A</v>
      </c>
      <c r="DA327" s="175" t="str">
        <f t="shared" si="114"/>
        <v>N/A</v>
      </c>
      <c r="DB327" s="175" t="str">
        <f t="shared" si="115"/>
        <v>N/A</v>
      </c>
      <c r="DC327" s="175" t="str">
        <f t="shared" si="116"/>
        <v>N/A</v>
      </c>
      <c r="DD327" s="175" t="str">
        <f t="shared" si="117"/>
        <v>N/A</v>
      </c>
      <c r="DE327" s="175" t="str">
        <f t="shared" si="118"/>
        <v>N/A</v>
      </c>
      <c r="DF327" s="175" t="str">
        <f t="shared" si="119"/>
        <v>N/A</v>
      </c>
    </row>
    <row r="328" spans="9:110" ht="64.5" customHeight="1">
      <c r="I328" s="248"/>
      <c r="Q328" s="226"/>
      <c r="R328" s="203"/>
      <c r="S328" s="203"/>
      <c r="Z328" s="173"/>
      <c r="AA328" s="173"/>
      <c r="AB328" s="173"/>
      <c r="AG328" s="226"/>
      <c r="AH328" s="204"/>
      <c r="AI328" s="204"/>
      <c r="AJ328" s="204"/>
      <c r="AQ328" s="173"/>
      <c r="AR328" s="173"/>
      <c r="AS328" s="173"/>
      <c r="BX328" s="231"/>
      <c r="CA328" s="173"/>
      <c r="CU328" s="175" t="str">
        <f t="shared" si="108"/>
        <v>N/A</v>
      </c>
      <c r="CV328" s="175" t="str">
        <f t="shared" si="109"/>
        <v>N/A</v>
      </c>
      <c r="CW328" s="175" t="str">
        <f t="shared" si="110"/>
        <v>N/A</v>
      </c>
      <c r="CX328" s="175" t="str">
        <f t="shared" si="111"/>
        <v>N/A</v>
      </c>
      <c r="CY328" s="175" t="str">
        <f t="shared" si="112"/>
        <v>N/A</v>
      </c>
      <c r="CZ328" s="175" t="str">
        <f t="shared" si="113"/>
        <v>N/A</v>
      </c>
      <c r="DA328" s="175" t="str">
        <f t="shared" si="114"/>
        <v>N/A</v>
      </c>
      <c r="DB328" s="175" t="str">
        <f t="shared" si="115"/>
        <v>N/A</v>
      </c>
      <c r="DC328" s="175" t="str">
        <f t="shared" si="116"/>
        <v>N/A</v>
      </c>
      <c r="DD328" s="175" t="str">
        <f t="shared" si="117"/>
        <v>N/A</v>
      </c>
      <c r="DE328" s="175" t="str">
        <f t="shared" si="118"/>
        <v>N/A</v>
      </c>
      <c r="DF328" s="175" t="str">
        <f t="shared" si="119"/>
        <v>N/A</v>
      </c>
    </row>
    <row r="329" spans="9:110" ht="64.5" customHeight="1">
      <c r="I329" s="248"/>
      <c r="K329" s="242"/>
      <c r="Q329" s="226"/>
      <c r="R329" s="203"/>
      <c r="S329" s="203"/>
      <c r="Z329" s="173"/>
      <c r="AA329" s="173"/>
      <c r="AB329" s="173"/>
      <c r="AG329" s="226"/>
      <c r="AH329" s="204"/>
      <c r="AI329" s="204"/>
      <c r="AJ329" s="204"/>
      <c r="AQ329" s="173"/>
      <c r="AR329" s="173"/>
      <c r="AS329" s="173"/>
      <c r="BX329" s="231"/>
      <c r="CA329" s="173"/>
      <c r="CU329" s="175" t="str">
        <f t="shared" si="108"/>
        <v>N/A</v>
      </c>
      <c r="CV329" s="175" t="str">
        <f t="shared" si="109"/>
        <v>N/A</v>
      </c>
      <c r="CW329" s="175" t="str">
        <f t="shared" si="110"/>
        <v>N/A</v>
      </c>
      <c r="CX329" s="175" t="str">
        <f t="shared" si="111"/>
        <v>N/A</v>
      </c>
      <c r="CY329" s="175" t="str">
        <f t="shared" si="112"/>
        <v>N/A</v>
      </c>
      <c r="CZ329" s="175" t="str">
        <f t="shared" si="113"/>
        <v>N/A</v>
      </c>
      <c r="DA329" s="175" t="str">
        <f t="shared" si="114"/>
        <v>N/A</v>
      </c>
      <c r="DB329" s="175" t="str">
        <f t="shared" si="115"/>
        <v>N/A</v>
      </c>
      <c r="DC329" s="175" t="str">
        <f t="shared" si="116"/>
        <v>N/A</v>
      </c>
      <c r="DD329" s="175" t="str">
        <f t="shared" si="117"/>
        <v>N/A</v>
      </c>
      <c r="DE329" s="175" t="str">
        <f t="shared" si="118"/>
        <v>N/A</v>
      </c>
      <c r="DF329" s="175" t="str">
        <f t="shared" si="119"/>
        <v>N/A</v>
      </c>
    </row>
    <row r="330" spans="9:110" ht="64.5" customHeight="1">
      <c r="I330" s="338"/>
      <c r="J330" s="338"/>
      <c r="Q330" s="226"/>
      <c r="R330" s="203"/>
      <c r="S330" s="203"/>
      <c r="Z330" s="173"/>
      <c r="AA330" s="173"/>
      <c r="AB330" s="173"/>
      <c r="AG330" s="226"/>
      <c r="AH330" s="204"/>
      <c r="AI330" s="204"/>
      <c r="AJ330" s="204"/>
      <c r="AQ330" s="173"/>
      <c r="AR330" s="173"/>
      <c r="AS330" s="173"/>
      <c r="BX330" s="231"/>
      <c r="CA330" s="173"/>
      <c r="CU330" s="175" t="str">
        <f t="shared" si="108"/>
        <v>N/A</v>
      </c>
      <c r="CV330" s="175" t="str">
        <f t="shared" si="109"/>
        <v>N/A</v>
      </c>
      <c r="CW330" s="175" t="str">
        <f t="shared" si="110"/>
        <v>N/A</v>
      </c>
      <c r="CX330" s="175" t="str">
        <f t="shared" si="111"/>
        <v>N/A</v>
      </c>
      <c r="CY330" s="175" t="str">
        <f t="shared" si="112"/>
        <v>N/A</v>
      </c>
      <c r="CZ330" s="175" t="str">
        <f t="shared" si="113"/>
        <v>N/A</v>
      </c>
      <c r="DA330" s="175" t="str">
        <f t="shared" si="114"/>
        <v>N/A</v>
      </c>
      <c r="DB330" s="175" t="str">
        <f t="shared" si="115"/>
        <v>N/A</v>
      </c>
      <c r="DC330" s="175" t="str">
        <f t="shared" si="116"/>
        <v>N/A</v>
      </c>
      <c r="DD330" s="175" t="str">
        <f t="shared" si="117"/>
        <v>N/A</v>
      </c>
      <c r="DE330" s="175" t="str">
        <f t="shared" si="118"/>
        <v>N/A</v>
      </c>
      <c r="DF330" s="175" t="str">
        <f t="shared" si="119"/>
        <v>N/A</v>
      </c>
    </row>
    <row r="331" spans="9:110" ht="64.5" customHeight="1">
      <c r="I331" s="343"/>
      <c r="J331" s="343"/>
      <c r="Q331" s="226"/>
      <c r="R331" s="203"/>
      <c r="S331" s="203"/>
      <c r="Z331" s="173"/>
      <c r="AA331" s="173"/>
      <c r="AB331" s="173"/>
      <c r="AG331" s="226"/>
      <c r="AH331" s="204"/>
      <c r="AI331" s="204"/>
      <c r="AJ331" s="204"/>
      <c r="AQ331" s="173"/>
      <c r="AR331" s="173"/>
      <c r="AS331" s="173"/>
      <c r="BX331" s="231"/>
      <c r="CA331" s="173"/>
      <c r="CU331" s="175" t="str">
        <f t="shared" si="108"/>
        <v>N/A</v>
      </c>
      <c r="CV331" s="175" t="str">
        <f t="shared" si="109"/>
        <v>N/A</v>
      </c>
      <c r="CW331" s="175" t="str">
        <f t="shared" si="110"/>
        <v>N/A</v>
      </c>
      <c r="CX331" s="175" t="str">
        <f t="shared" si="111"/>
        <v>N/A</v>
      </c>
      <c r="CY331" s="175" t="str">
        <f t="shared" si="112"/>
        <v>N/A</v>
      </c>
      <c r="CZ331" s="175" t="str">
        <f t="shared" si="113"/>
        <v>N/A</v>
      </c>
      <c r="DA331" s="175" t="str">
        <f t="shared" si="114"/>
        <v>N/A</v>
      </c>
      <c r="DB331" s="175" t="str">
        <f t="shared" si="115"/>
        <v>N/A</v>
      </c>
      <c r="DC331" s="175" t="str">
        <f t="shared" si="116"/>
        <v>N/A</v>
      </c>
      <c r="DD331" s="175" t="str">
        <f t="shared" si="117"/>
        <v>N/A</v>
      </c>
      <c r="DE331" s="175" t="str">
        <f t="shared" si="118"/>
        <v>N/A</v>
      </c>
      <c r="DF331" s="175" t="str">
        <f t="shared" si="119"/>
        <v>N/A</v>
      </c>
    </row>
    <row r="332" spans="9:110" ht="64.5" customHeight="1">
      <c r="I332" s="248"/>
      <c r="Q332" s="226"/>
      <c r="R332" s="203"/>
      <c r="S332" s="203"/>
      <c r="Z332" s="173"/>
      <c r="AA332" s="173"/>
      <c r="AB332" s="173"/>
      <c r="AG332" s="226"/>
      <c r="AH332" s="204"/>
      <c r="AI332" s="204"/>
      <c r="AJ332" s="204"/>
      <c r="AQ332" s="173"/>
      <c r="AR332" s="173"/>
      <c r="AS332" s="173"/>
      <c r="BX332" s="231"/>
      <c r="CA332" s="173"/>
      <c r="CU332" s="175" t="str">
        <f t="shared" si="108"/>
        <v>N/A</v>
      </c>
      <c r="CV332" s="175" t="str">
        <f t="shared" si="109"/>
        <v>N/A</v>
      </c>
      <c r="CW332" s="175" t="str">
        <f t="shared" si="110"/>
        <v>N/A</v>
      </c>
      <c r="CX332" s="175" t="str">
        <f t="shared" si="111"/>
        <v>N/A</v>
      </c>
      <c r="CY332" s="175" t="str">
        <f t="shared" si="112"/>
        <v>N/A</v>
      </c>
      <c r="CZ332" s="175" t="str">
        <f t="shared" si="113"/>
        <v>N/A</v>
      </c>
      <c r="DA332" s="175" t="str">
        <f t="shared" si="114"/>
        <v>N/A</v>
      </c>
      <c r="DB332" s="175" t="str">
        <f t="shared" si="115"/>
        <v>N/A</v>
      </c>
      <c r="DC332" s="175" t="str">
        <f t="shared" si="116"/>
        <v>N/A</v>
      </c>
      <c r="DD332" s="175" t="str">
        <f t="shared" si="117"/>
        <v>N/A</v>
      </c>
      <c r="DE332" s="175" t="str">
        <f t="shared" si="118"/>
        <v>N/A</v>
      </c>
      <c r="DF332" s="175" t="str">
        <f t="shared" si="119"/>
        <v>N/A</v>
      </c>
    </row>
    <row r="333" spans="9:110" ht="64.5" customHeight="1">
      <c r="I333" s="248"/>
      <c r="Q333" s="226"/>
      <c r="R333" s="203"/>
      <c r="S333" s="203"/>
      <c r="Z333" s="173"/>
      <c r="AA333" s="173"/>
      <c r="AB333" s="173"/>
      <c r="AG333" s="226"/>
      <c r="AH333" s="204"/>
      <c r="AI333" s="204"/>
      <c r="AJ333" s="204"/>
      <c r="AQ333" s="173"/>
      <c r="AR333" s="173"/>
      <c r="AS333" s="173"/>
      <c r="BX333" s="231"/>
      <c r="CA333" s="173"/>
      <c r="CU333" s="175" t="str">
        <f t="shared" si="108"/>
        <v>N/A</v>
      </c>
      <c r="CV333" s="175" t="str">
        <f t="shared" si="109"/>
        <v>N/A</v>
      </c>
      <c r="CW333" s="175" t="str">
        <f t="shared" si="110"/>
        <v>N/A</v>
      </c>
      <c r="CX333" s="175" t="str">
        <f t="shared" si="111"/>
        <v>N/A</v>
      </c>
      <c r="CY333" s="175" t="str">
        <f t="shared" si="112"/>
        <v>N/A</v>
      </c>
      <c r="CZ333" s="175" t="str">
        <f t="shared" si="113"/>
        <v>N/A</v>
      </c>
      <c r="DA333" s="175" t="str">
        <f t="shared" si="114"/>
        <v>N/A</v>
      </c>
      <c r="DB333" s="175" t="str">
        <f t="shared" si="115"/>
        <v>N/A</v>
      </c>
      <c r="DC333" s="175" t="str">
        <f t="shared" si="116"/>
        <v>N/A</v>
      </c>
      <c r="DD333" s="175" t="str">
        <f t="shared" si="117"/>
        <v>N/A</v>
      </c>
      <c r="DE333" s="175" t="str">
        <f t="shared" si="118"/>
        <v>N/A</v>
      </c>
      <c r="DF333" s="175" t="str">
        <f t="shared" si="119"/>
        <v>N/A</v>
      </c>
    </row>
    <row r="334" spans="9:110" ht="64.5" customHeight="1">
      <c r="I334" s="248"/>
      <c r="Q334" s="226"/>
      <c r="R334" s="203"/>
      <c r="S334" s="203"/>
      <c r="Z334" s="173"/>
      <c r="AA334" s="173"/>
      <c r="AB334" s="173"/>
      <c r="AG334" s="226"/>
      <c r="AH334" s="204"/>
      <c r="AI334" s="204"/>
      <c r="AJ334" s="204"/>
      <c r="AQ334" s="173"/>
      <c r="AR334" s="173"/>
      <c r="AS334" s="173"/>
      <c r="BX334" s="231"/>
      <c r="CA334" s="173"/>
      <c r="CU334" s="175" t="str">
        <f t="shared" si="108"/>
        <v>N/A</v>
      </c>
      <c r="CV334" s="175" t="str">
        <f t="shared" si="109"/>
        <v>N/A</v>
      </c>
      <c r="CW334" s="175" t="str">
        <f t="shared" si="110"/>
        <v>N/A</v>
      </c>
      <c r="CX334" s="175" t="str">
        <f t="shared" si="111"/>
        <v>N/A</v>
      </c>
      <c r="CY334" s="175" t="str">
        <f t="shared" si="112"/>
        <v>N/A</v>
      </c>
      <c r="CZ334" s="175" t="str">
        <f t="shared" si="113"/>
        <v>N/A</v>
      </c>
      <c r="DA334" s="175" t="str">
        <f t="shared" si="114"/>
        <v>N/A</v>
      </c>
      <c r="DB334" s="175" t="str">
        <f t="shared" si="115"/>
        <v>N/A</v>
      </c>
      <c r="DC334" s="175" t="str">
        <f t="shared" si="116"/>
        <v>N/A</v>
      </c>
      <c r="DD334" s="175" t="str">
        <f t="shared" si="117"/>
        <v>N/A</v>
      </c>
      <c r="DE334" s="175" t="str">
        <f t="shared" si="118"/>
        <v>N/A</v>
      </c>
      <c r="DF334" s="175" t="str">
        <f t="shared" si="119"/>
        <v>N/A</v>
      </c>
    </row>
    <row r="335" spans="9:110" ht="64.5" customHeight="1">
      <c r="I335" s="248"/>
      <c r="Q335" s="226"/>
      <c r="R335" s="203"/>
      <c r="S335" s="203"/>
      <c r="Z335" s="173"/>
      <c r="AA335" s="173"/>
      <c r="AB335" s="173"/>
      <c r="AG335" s="226"/>
      <c r="AH335" s="204"/>
      <c r="AI335" s="204"/>
      <c r="AJ335" s="204"/>
      <c r="AQ335" s="173"/>
      <c r="AR335" s="173"/>
      <c r="AS335" s="173"/>
      <c r="BX335" s="231"/>
      <c r="CA335" s="173"/>
      <c r="CU335" s="175" t="str">
        <f t="shared" si="108"/>
        <v>N/A</v>
      </c>
      <c r="CV335" s="175" t="str">
        <f t="shared" si="109"/>
        <v>N/A</v>
      </c>
      <c r="CW335" s="175" t="str">
        <f t="shared" si="110"/>
        <v>N/A</v>
      </c>
      <c r="CX335" s="175" t="str">
        <f t="shared" si="111"/>
        <v>N/A</v>
      </c>
      <c r="CY335" s="175" t="str">
        <f t="shared" si="112"/>
        <v>N/A</v>
      </c>
      <c r="CZ335" s="175" t="str">
        <f t="shared" si="113"/>
        <v>N/A</v>
      </c>
      <c r="DA335" s="175" t="str">
        <f t="shared" si="114"/>
        <v>N/A</v>
      </c>
      <c r="DB335" s="175" t="str">
        <f t="shared" si="115"/>
        <v>N/A</v>
      </c>
      <c r="DC335" s="175" t="str">
        <f t="shared" si="116"/>
        <v>N/A</v>
      </c>
      <c r="DD335" s="175" t="str">
        <f t="shared" si="117"/>
        <v>N/A</v>
      </c>
      <c r="DE335" s="175" t="str">
        <f t="shared" si="118"/>
        <v>N/A</v>
      </c>
      <c r="DF335" s="175" t="str">
        <f t="shared" si="119"/>
        <v>N/A</v>
      </c>
    </row>
    <row r="336" spans="9:110" ht="64.5" customHeight="1">
      <c r="I336" s="248"/>
      <c r="Q336" s="226"/>
      <c r="R336" s="203"/>
      <c r="S336" s="203"/>
      <c r="Z336" s="173"/>
      <c r="AA336" s="173"/>
      <c r="AB336" s="173"/>
      <c r="AG336" s="226"/>
      <c r="AH336" s="204"/>
      <c r="AI336" s="204"/>
      <c r="AJ336" s="204"/>
      <c r="AQ336" s="173"/>
      <c r="AR336" s="173"/>
      <c r="AS336" s="173"/>
      <c r="BX336" s="231"/>
      <c r="CA336" s="173"/>
      <c r="CU336" s="175" t="str">
        <f t="shared" si="108"/>
        <v>N/A</v>
      </c>
      <c r="CV336" s="175" t="str">
        <f t="shared" si="109"/>
        <v>N/A</v>
      </c>
      <c r="CW336" s="175" t="str">
        <f t="shared" si="110"/>
        <v>N/A</v>
      </c>
      <c r="CX336" s="175" t="str">
        <f t="shared" si="111"/>
        <v>N/A</v>
      </c>
      <c r="CY336" s="175" t="str">
        <f t="shared" si="112"/>
        <v>N/A</v>
      </c>
      <c r="CZ336" s="175" t="str">
        <f t="shared" si="113"/>
        <v>N/A</v>
      </c>
      <c r="DA336" s="175" t="str">
        <f t="shared" si="114"/>
        <v>N/A</v>
      </c>
      <c r="DB336" s="175" t="str">
        <f t="shared" si="115"/>
        <v>N/A</v>
      </c>
      <c r="DC336" s="175" t="str">
        <f t="shared" si="116"/>
        <v>N/A</v>
      </c>
      <c r="DD336" s="175" t="str">
        <f t="shared" si="117"/>
        <v>N/A</v>
      </c>
      <c r="DE336" s="175" t="str">
        <f t="shared" si="118"/>
        <v>N/A</v>
      </c>
      <c r="DF336" s="175" t="str">
        <f t="shared" si="119"/>
        <v>N/A</v>
      </c>
    </row>
    <row r="337" spans="9:110" ht="64.5" customHeight="1">
      <c r="J337" s="339"/>
      <c r="Q337" s="226"/>
      <c r="R337" s="203"/>
      <c r="S337" s="203"/>
      <c r="Z337" s="173"/>
      <c r="AA337" s="173"/>
      <c r="AB337" s="173"/>
      <c r="AG337" s="226"/>
      <c r="AH337" s="204"/>
      <c r="AI337" s="204"/>
      <c r="AJ337" s="204"/>
      <c r="AQ337" s="173"/>
      <c r="AR337" s="173"/>
      <c r="AS337" s="173"/>
      <c r="BX337" s="231"/>
      <c r="CA337" s="173"/>
      <c r="CU337" s="175" t="str">
        <f t="shared" si="108"/>
        <v>N/A</v>
      </c>
      <c r="CV337" s="175" t="str">
        <f t="shared" si="109"/>
        <v>N/A</v>
      </c>
      <c r="CW337" s="175" t="str">
        <f t="shared" si="110"/>
        <v>N/A</v>
      </c>
      <c r="CX337" s="175" t="str">
        <f t="shared" si="111"/>
        <v>N/A</v>
      </c>
      <c r="CY337" s="175" t="str">
        <f t="shared" si="112"/>
        <v>N/A</v>
      </c>
      <c r="CZ337" s="175" t="str">
        <f t="shared" si="113"/>
        <v>N/A</v>
      </c>
      <c r="DA337" s="175" t="str">
        <f t="shared" si="114"/>
        <v>N/A</v>
      </c>
      <c r="DB337" s="175" t="str">
        <f t="shared" si="115"/>
        <v>N/A</v>
      </c>
      <c r="DC337" s="175" t="str">
        <f t="shared" si="116"/>
        <v>N/A</v>
      </c>
      <c r="DD337" s="175" t="str">
        <f t="shared" si="117"/>
        <v>N/A</v>
      </c>
      <c r="DE337" s="175" t="str">
        <f t="shared" si="118"/>
        <v>N/A</v>
      </c>
      <c r="DF337" s="175" t="str">
        <f t="shared" si="119"/>
        <v>N/A</v>
      </c>
    </row>
    <row r="338" spans="9:110" ht="64.5" customHeight="1">
      <c r="I338" s="248"/>
      <c r="Q338" s="226"/>
      <c r="R338" s="203"/>
      <c r="S338" s="203"/>
      <c r="Z338" s="173"/>
      <c r="AA338" s="173"/>
      <c r="AB338" s="173"/>
      <c r="AG338" s="226"/>
      <c r="AH338" s="204"/>
      <c r="AI338" s="204"/>
      <c r="AJ338" s="204"/>
      <c r="AQ338" s="173"/>
      <c r="AR338" s="173"/>
      <c r="AS338" s="173"/>
      <c r="BX338" s="231"/>
      <c r="CA338" s="173"/>
      <c r="CU338" s="175" t="str">
        <f t="shared" si="108"/>
        <v>N/A</v>
      </c>
      <c r="CV338" s="175" t="str">
        <f t="shared" si="109"/>
        <v>N/A</v>
      </c>
      <c r="CW338" s="175" t="str">
        <f t="shared" si="110"/>
        <v>N/A</v>
      </c>
      <c r="CX338" s="175" t="str">
        <f t="shared" si="111"/>
        <v>N/A</v>
      </c>
      <c r="CY338" s="175" t="str">
        <f t="shared" si="112"/>
        <v>N/A</v>
      </c>
      <c r="CZ338" s="175" t="str">
        <f t="shared" si="113"/>
        <v>N/A</v>
      </c>
      <c r="DA338" s="175" t="str">
        <f t="shared" si="114"/>
        <v>N/A</v>
      </c>
      <c r="DB338" s="175" t="str">
        <f t="shared" si="115"/>
        <v>N/A</v>
      </c>
      <c r="DC338" s="175" t="str">
        <f t="shared" si="116"/>
        <v>N/A</v>
      </c>
      <c r="DD338" s="175" t="str">
        <f t="shared" si="117"/>
        <v>N/A</v>
      </c>
      <c r="DE338" s="175" t="str">
        <f t="shared" si="118"/>
        <v>N/A</v>
      </c>
      <c r="DF338" s="175" t="str">
        <f t="shared" si="119"/>
        <v>N/A</v>
      </c>
    </row>
    <row r="339" spans="9:110" ht="64.5" customHeight="1">
      <c r="I339" s="248"/>
      <c r="Q339" s="226"/>
      <c r="R339" s="203"/>
      <c r="S339" s="203"/>
      <c r="Z339" s="173"/>
      <c r="AA339" s="173"/>
      <c r="AB339" s="173"/>
      <c r="AG339" s="226"/>
      <c r="AH339" s="204"/>
      <c r="AI339" s="204"/>
      <c r="AJ339" s="204"/>
      <c r="AQ339" s="173"/>
      <c r="AR339" s="173"/>
      <c r="AS339" s="173"/>
      <c r="BX339" s="231"/>
      <c r="CA339" s="173"/>
      <c r="CU339" s="175" t="str">
        <f t="shared" si="108"/>
        <v>N/A</v>
      </c>
      <c r="CV339" s="175" t="str">
        <f t="shared" si="109"/>
        <v>N/A</v>
      </c>
      <c r="CW339" s="175" t="str">
        <f t="shared" si="110"/>
        <v>N/A</v>
      </c>
      <c r="CX339" s="175" t="str">
        <f t="shared" si="111"/>
        <v>N/A</v>
      </c>
      <c r="CY339" s="175" t="str">
        <f t="shared" si="112"/>
        <v>N/A</v>
      </c>
      <c r="CZ339" s="175" t="str">
        <f t="shared" si="113"/>
        <v>N/A</v>
      </c>
      <c r="DA339" s="175" t="str">
        <f t="shared" si="114"/>
        <v>N/A</v>
      </c>
      <c r="DB339" s="175" t="str">
        <f t="shared" si="115"/>
        <v>N/A</v>
      </c>
      <c r="DC339" s="175" t="str">
        <f t="shared" si="116"/>
        <v>N/A</v>
      </c>
      <c r="DD339" s="175" t="str">
        <f t="shared" si="117"/>
        <v>N/A</v>
      </c>
      <c r="DE339" s="175" t="str">
        <f t="shared" si="118"/>
        <v>N/A</v>
      </c>
      <c r="DF339" s="175" t="str">
        <f t="shared" si="119"/>
        <v>N/A</v>
      </c>
    </row>
    <row r="340" spans="9:110" ht="64.5" customHeight="1">
      <c r="I340" s="248"/>
      <c r="Q340" s="226"/>
      <c r="R340" s="203"/>
      <c r="S340" s="203"/>
      <c r="Z340" s="173"/>
      <c r="AA340" s="173"/>
      <c r="AB340" s="173"/>
      <c r="AG340" s="226"/>
      <c r="AH340" s="204"/>
      <c r="AI340" s="204"/>
      <c r="AJ340" s="204"/>
      <c r="AQ340" s="173"/>
      <c r="AR340" s="173"/>
      <c r="AS340" s="173"/>
      <c r="BX340" s="231"/>
      <c r="CA340" s="173"/>
      <c r="CU340" s="175" t="str">
        <f t="shared" si="108"/>
        <v>N/A</v>
      </c>
      <c r="CV340" s="175" t="str">
        <f t="shared" si="109"/>
        <v>N/A</v>
      </c>
      <c r="CW340" s="175" t="str">
        <f t="shared" si="110"/>
        <v>N/A</v>
      </c>
      <c r="CX340" s="175" t="str">
        <f t="shared" si="111"/>
        <v>N/A</v>
      </c>
      <c r="CY340" s="175" t="str">
        <f t="shared" si="112"/>
        <v>N/A</v>
      </c>
      <c r="CZ340" s="175" t="str">
        <f t="shared" si="113"/>
        <v>N/A</v>
      </c>
      <c r="DA340" s="175" t="str">
        <f t="shared" si="114"/>
        <v>N/A</v>
      </c>
      <c r="DB340" s="175" t="str">
        <f t="shared" si="115"/>
        <v>N/A</v>
      </c>
      <c r="DC340" s="175" t="str">
        <f t="shared" si="116"/>
        <v>N/A</v>
      </c>
      <c r="DD340" s="175" t="str">
        <f t="shared" si="117"/>
        <v>N/A</v>
      </c>
      <c r="DE340" s="175" t="str">
        <f t="shared" si="118"/>
        <v>N/A</v>
      </c>
      <c r="DF340" s="175" t="str">
        <f t="shared" si="119"/>
        <v>N/A</v>
      </c>
    </row>
    <row r="341" spans="9:110" ht="64.5" customHeight="1">
      <c r="I341" s="338"/>
      <c r="J341" s="338"/>
      <c r="Q341" s="226"/>
      <c r="R341" s="203"/>
      <c r="S341" s="203"/>
      <c r="Z341" s="173"/>
      <c r="AA341" s="173"/>
      <c r="AB341" s="173"/>
      <c r="AG341" s="226"/>
      <c r="AH341" s="204"/>
      <c r="AI341" s="204"/>
      <c r="AJ341" s="204"/>
      <c r="AQ341" s="173"/>
      <c r="AR341" s="173"/>
      <c r="AS341" s="173"/>
      <c r="BX341" s="231"/>
      <c r="CA341" s="173"/>
      <c r="CU341" s="175" t="str">
        <f t="shared" si="108"/>
        <v>N/A</v>
      </c>
      <c r="CV341" s="175" t="str">
        <f t="shared" si="109"/>
        <v>N/A</v>
      </c>
      <c r="CW341" s="175" t="str">
        <f t="shared" si="110"/>
        <v>N/A</v>
      </c>
      <c r="CX341" s="175" t="str">
        <f t="shared" si="111"/>
        <v>N/A</v>
      </c>
      <c r="CY341" s="175" t="str">
        <f t="shared" si="112"/>
        <v>N/A</v>
      </c>
      <c r="CZ341" s="175" t="str">
        <f t="shared" si="113"/>
        <v>N/A</v>
      </c>
      <c r="DA341" s="175" t="str">
        <f t="shared" si="114"/>
        <v>N/A</v>
      </c>
      <c r="DB341" s="175" t="str">
        <f t="shared" si="115"/>
        <v>N/A</v>
      </c>
      <c r="DC341" s="175" t="str">
        <f t="shared" si="116"/>
        <v>N/A</v>
      </c>
      <c r="DD341" s="175" t="str">
        <f t="shared" si="117"/>
        <v>N/A</v>
      </c>
      <c r="DE341" s="175" t="str">
        <f t="shared" si="118"/>
        <v>N/A</v>
      </c>
      <c r="DF341" s="175" t="str">
        <f t="shared" si="119"/>
        <v>N/A</v>
      </c>
    </row>
    <row r="342" spans="9:110" ht="64.5" customHeight="1">
      <c r="I342" s="248"/>
      <c r="Q342" s="226"/>
      <c r="R342" s="203"/>
      <c r="S342" s="203"/>
      <c r="Z342" s="173"/>
      <c r="AA342" s="173"/>
      <c r="AB342" s="173"/>
      <c r="AG342" s="226"/>
      <c r="AH342" s="204"/>
      <c r="AI342" s="204"/>
      <c r="AJ342" s="204"/>
      <c r="AQ342" s="173"/>
      <c r="AR342" s="173"/>
      <c r="AS342" s="173"/>
      <c r="BX342" s="231"/>
      <c r="CA342" s="173"/>
      <c r="CU342" s="175" t="str">
        <f t="shared" si="108"/>
        <v>N/A</v>
      </c>
      <c r="CV342" s="175" t="str">
        <f t="shared" si="109"/>
        <v>N/A</v>
      </c>
      <c r="CW342" s="175" t="str">
        <f t="shared" si="110"/>
        <v>N/A</v>
      </c>
      <c r="CX342" s="175" t="str">
        <f t="shared" si="111"/>
        <v>N/A</v>
      </c>
      <c r="CY342" s="175" t="str">
        <f t="shared" si="112"/>
        <v>N/A</v>
      </c>
      <c r="CZ342" s="175" t="str">
        <f t="shared" si="113"/>
        <v>N/A</v>
      </c>
      <c r="DA342" s="175" t="str">
        <f t="shared" si="114"/>
        <v>N/A</v>
      </c>
      <c r="DB342" s="175" t="str">
        <f t="shared" si="115"/>
        <v>N/A</v>
      </c>
      <c r="DC342" s="175" t="str">
        <f t="shared" si="116"/>
        <v>N/A</v>
      </c>
      <c r="DD342" s="175" t="str">
        <f t="shared" si="117"/>
        <v>N/A</v>
      </c>
      <c r="DE342" s="175" t="str">
        <f t="shared" si="118"/>
        <v>N/A</v>
      </c>
      <c r="DF342" s="175" t="str">
        <f t="shared" si="119"/>
        <v>N/A</v>
      </c>
    </row>
    <row r="343" spans="9:110" ht="64.5" customHeight="1">
      <c r="I343" s="248"/>
      <c r="Q343" s="226"/>
      <c r="R343" s="203"/>
      <c r="S343" s="203"/>
      <c r="Z343" s="173"/>
      <c r="AA343" s="173"/>
      <c r="AB343" s="173"/>
      <c r="AG343" s="226"/>
      <c r="AH343" s="204"/>
      <c r="AI343" s="204"/>
      <c r="AJ343" s="204"/>
      <c r="AQ343" s="173"/>
      <c r="AR343" s="173"/>
      <c r="AS343" s="173"/>
      <c r="BX343" s="231"/>
      <c r="CA343" s="173"/>
      <c r="CU343" s="175" t="str">
        <f t="shared" si="108"/>
        <v>N/A</v>
      </c>
      <c r="CV343" s="175" t="str">
        <f t="shared" si="109"/>
        <v>N/A</v>
      </c>
      <c r="CW343" s="175" t="str">
        <f t="shared" si="110"/>
        <v>N/A</v>
      </c>
      <c r="CX343" s="175" t="str">
        <f t="shared" si="111"/>
        <v>N/A</v>
      </c>
      <c r="CY343" s="175" t="str">
        <f t="shared" si="112"/>
        <v>N/A</v>
      </c>
      <c r="CZ343" s="175" t="str">
        <f t="shared" si="113"/>
        <v>N/A</v>
      </c>
      <c r="DA343" s="175" t="str">
        <f t="shared" si="114"/>
        <v>N/A</v>
      </c>
      <c r="DB343" s="175" t="str">
        <f t="shared" si="115"/>
        <v>N/A</v>
      </c>
      <c r="DC343" s="175" t="str">
        <f t="shared" si="116"/>
        <v>N/A</v>
      </c>
      <c r="DD343" s="175" t="str">
        <f t="shared" si="117"/>
        <v>N/A</v>
      </c>
      <c r="DE343" s="175" t="str">
        <f t="shared" si="118"/>
        <v>N/A</v>
      </c>
      <c r="DF343" s="175" t="str">
        <f t="shared" si="119"/>
        <v>N/A</v>
      </c>
    </row>
    <row r="344" spans="9:110" ht="64.5" customHeight="1">
      <c r="I344" s="248"/>
      <c r="Q344" s="226"/>
      <c r="R344" s="203"/>
      <c r="S344" s="203"/>
      <c r="Z344" s="173"/>
      <c r="AA344" s="173"/>
      <c r="AB344" s="173"/>
      <c r="AG344" s="226"/>
      <c r="AH344" s="204"/>
      <c r="AI344" s="204"/>
      <c r="AJ344" s="204"/>
      <c r="AQ344" s="173"/>
      <c r="AR344" s="173"/>
      <c r="AS344" s="173"/>
      <c r="BX344" s="231"/>
      <c r="CA344" s="173"/>
      <c r="CU344" s="175" t="str">
        <f t="shared" si="108"/>
        <v>N/A</v>
      </c>
      <c r="CV344" s="175" t="str">
        <f t="shared" si="109"/>
        <v>N/A</v>
      </c>
      <c r="CW344" s="175" t="str">
        <f t="shared" si="110"/>
        <v>N/A</v>
      </c>
      <c r="CX344" s="175" t="str">
        <f t="shared" si="111"/>
        <v>N/A</v>
      </c>
      <c r="CY344" s="175" t="str">
        <f t="shared" si="112"/>
        <v>N/A</v>
      </c>
      <c r="CZ344" s="175" t="str">
        <f t="shared" si="113"/>
        <v>N/A</v>
      </c>
      <c r="DA344" s="175" t="str">
        <f t="shared" si="114"/>
        <v>N/A</v>
      </c>
      <c r="DB344" s="175" t="str">
        <f t="shared" si="115"/>
        <v>N/A</v>
      </c>
      <c r="DC344" s="175" t="str">
        <f t="shared" si="116"/>
        <v>N/A</v>
      </c>
      <c r="DD344" s="175" t="str">
        <f t="shared" si="117"/>
        <v>N/A</v>
      </c>
      <c r="DE344" s="175" t="str">
        <f t="shared" si="118"/>
        <v>N/A</v>
      </c>
      <c r="DF344" s="175" t="str">
        <f t="shared" si="119"/>
        <v>N/A</v>
      </c>
    </row>
    <row r="345" spans="9:110" ht="64.5" customHeight="1">
      <c r="I345" s="248"/>
      <c r="Q345" s="226"/>
      <c r="R345" s="203"/>
      <c r="S345" s="203"/>
      <c r="Z345" s="173"/>
      <c r="AA345" s="173"/>
      <c r="AB345" s="173"/>
      <c r="AG345" s="226"/>
      <c r="AH345" s="204"/>
      <c r="AI345" s="204"/>
      <c r="AJ345" s="204"/>
      <c r="AQ345" s="173"/>
      <c r="AR345" s="173"/>
      <c r="AS345" s="173"/>
      <c r="BX345" s="231"/>
      <c r="CA345" s="173"/>
      <c r="CU345" s="175" t="str">
        <f t="shared" si="108"/>
        <v>N/A</v>
      </c>
      <c r="CV345" s="175" t="str">
        <f t="shared" si="109"/>
        <v>N/A</v>
      </c>
      <c r="CW345" s="175" t="str">
        <f t="shared" si="110"/>
        <v>N/A</v>
      </c>
      <c r="CX345" s="175" t="str">
        <f t="shared" si="111"/>
        <v>N/A</v>
      </c>
      <c r="CY345" s="175" t="str">
        <f t="shared" si="112"/>
        <v>N/A</v>
      </c>
      <c r="CZ345" s="175" t="str">
        <f t="shared" si="113"/>
        <v>N/A</v>
      </c>
      <c r="DA345" s="175" t="str">
        <f t="shared" si="114"/>
        <v>N/A</v>
      </c>
      <c r="DB345" s="175" t="str">
        <f t="shared" si="115"/>
        <v>N/A</v>
      </c>
      <c r="DC345" s="175" t="str">
        <f t="shared" si="116"/>
        <v>N/A</v>
      </c>
      <c r="DD345" s="175" t="str">
        <f t="shared" si="117"/>
        <v>N/A</v>
      </c>
      <c r="DE345" s="175" t="str">
        <f t="shared" si="118"/>
        <v>N/A</v>
      </c>
      <c r="DF345" s="175" t="str">
        <f t="shared" si="119"/>
        <v>N/A</v>
      </c>
    </row>
    <row r="346" spans="9:110" ht="64.5" customHeight="1">
      <c r="I346" s="248"/>
      <c r="Q346" s="226"/>
      <c r="R346" s="203"/>
      <c r="S346" s="203"/>
      <c r="Z346" s="173"/>
      <c r="AA346" s="173"/>
      <c r="AB346" s="173"/>
      <c r="AG346" s="226"/>
      <c r="AH346" s="204"/>
      <c r="AI346" s="204"/>
      <c r="AJ346" s="204"/>
      <c r="AQ346" s="173"/>
      <c r="AR346" s="173"/>
      <c r="AS346" s="173"/>
      <c r="BX346" s="231"/>
      <c r="CA346" s="173"/>
      <c r="CU346" s="175" t="str">
        <f t="shared" si="108"/>
        <v>N/A</v>
      </c>
      <c r="CV346" s="175" t="str">
        <f t="shared" si="109"/>
        <v>N/A</v>
      </c>
      <c r="CW346" s="175" t="str">
        <f t="shared" si="110"/>
        <v>N/A</v>
      </c>
      <c r="CX346" s="175" t="str">
        <f t="shared" si="111"/>
        <v>N/A</v>
      </c>
      <c r="CY346" s="175" t="str">
        <f t="shared" si="112"/>
        <v>N/A</v>
      </c>
      <c r="CZ346" s="175" t="str">
        <f t="shared" si="113"/>
        <v>N/A</v>
      </c>
      <c r="DA346" s="175" t="str">
        <f t="shared" si="114"/>
        <v>N/A</v>
      </c>
      <c r="DB346" s="175" t="str">
        <f t="shared" si="115"/>
        <v>N/A</v>
      </c>
      <c r="DC346" s="175" t="str">
        <f t="shared" si="116"/>
        <v>N/A</v>
      </c>
      <c r="DD346" s="175" t="str">
        <f t="shared" si="117"/>
        <v>N/A</v>
      </c>
      <c r="DE346" s="175" t="str">
        <f t="shared" si="118"/>
        <v>N/A</v>
      </c>
      <c r="DF346" s="175" t="str">
        <f t="shared" si="119"/>
        <v>N/A</v>
      </c>
    </row>
    <row r="347" spans="9:110" ht="64.5" customHeight="1">
      <c r="I347" s="248"/>
      <c r="Q347" s="226"/>
      <c r="R347" s="203"/>
      <c r="S347" s="203"/>
      <c r="Z347" s="173"/>
      <c r="AA347" s="173"/>
      <c r="AB347" s="173"/>
      <c r="AG347" s="226"/>
      <c r="AH347" s="204"/>
      <c r="AI347" s="204"/>
      <c r="AJ347" s="204"/>
      <c r="AQ347" s="173"/>
      <c r="AR347" s="173"/>
      <c r="AS347" s="173"/>
      <c r="BX347" s="231"/>
      <c r="CA347" s="173"/>
      <c r="CU347" s="175" t="str">
        <f t="shared" si="108"/>
        <v>N/A</v>
      </c>
      <c r="CV347" s="175" t="str">
        <f t="shared" si="109"/>
        <v>N/A</v>
      </c>
      <c r="CW347" s="175" t="str">
        <f t="shared" si="110"/>
        <v>N/A</v>
      </c>
      <c r="CX347" s="175" t="str">
        <f t="shared" si="111"/>
        <v>N/A</v>
      </c>
      <c r="CY347" s="175" t="str">
        <f t="shared" si="112"/>
        <v>N/A</v>
      </c>
      <c r="CZ347" s="175" t="str">
        <f t="shared" si="113"/>
        <v>N/A</v>
      </c>
      <c r="DA347" s="175" t="str">
        <f t="shared" si="114"/>
        <v>N/A</v>
      </c>
      <c r="DB347" s="175" t="str">
        <f t="shared" si="115"/>
        <v>N/A</v>
      </c>
      <c r="DC347" s="175" t="str">
        <f t="shared" si="116"/>
        <v>N/A</v>
      </c>
      <c r="DD347" s="175" t="str">
        <f t="shared" si="117"/>
        <v>N/A</v>
      </c>
      <c r="DE347" s="175" t="str">
        <f t="shared" si="118"/>
        <v>N/A</v>
      </c>
      <c r="DF347" s="175" t="str">
        <f t="shared" si="119"/>
        <v>N/A</v>
      </c>
    </row>
    <row r="348" spans="9:110" ht="64.5" customHeight="1">
      <c r="I348" s="248"/>
      <c r="Q348" s="226"/>
      <c r="R348" s="203"/>
      <c r="S348" s="203"/>
      <c r="Z348" s="173"/>
      <c r="AA348" s="173"/>
      <c r="AB348" s="173"/>
      <c r="AG348" s="226"/>
      <c r="AH348" s="204"/>
      <c r="AI348" s="204"/>
      <c r="AJ348" s="204"/>
      <c r="AQ348" s="173"/>
      <c r="AR348" s="173"/>
      <c r="AS348" s="173"/>
      <c r="BX348" s="231"/>
      <c r="CA348" s="173"/>
      <c r="CU348" s="175" t="str">
        <f t="shared" si="108"/>
        <v>N/A</v>
      </c>
      <c r="CV348" s="175" t="str">
        <f t="shared" si="109"/>
        <v>N/A</v>
      </c>
      <c r="CW348" s="175" t="str">
        <f t="shared" si="110"/>
        <v>N/A</v>
      </c>
      <c r="CX348" s="175" t="str">
        <f t="shared" si="111"/>
        <v>N/A</v>
      </c>
      <c r="CY348" s="175" t="str">
        <f t="shared" si="112"/>
        <v>N/A</v>
      </c>
      <c r="CZ348" s="175" t="str">
        <f t="shared" si="113"/>
        <v>N/A</v>
      </c>
      <c r="DA348" s="175" t="str">
        <f t="shared" si="114"/>
        <v>N/A</v>
      </c>
      <c r="DB348" s="175" t="str">
        <f t="shared" si="115"/>
        <v>N/A</v>
      </c>
      <c r="DC348" s="175" t="str">
        <f t="shared" si="116"/>
        <v>N/A</v>
      </c>
      <c r="DD348" s="175" t="str">
        <f t="shared" si="117"/>
        <v>N/A</v>
      </c>
      <c r="DE348" s="175" t="str">
        <f t="shared" si="118"/>
        <v>N/A</v>
      </c>
      <c r="DF348" s="175" t="str">
        <f t="shared" si="119"/>
        <v>N/A</v>
      </c>
    </row>
    <row r="349" spans="9:110" ht="64.5" customHeight="1">
      <c r="I349" s="248"/>
      <c r="Q349" s="226"/>
      <c r="R349" s="203"/>
      <c r="S349" s="203"/>
      <c r="Z349" s="173"/>
      <c r="AA349" s="173"/>
      <c r="AB349" s="173"/>
      <c r="AG349" s="226"/>
      <c r="AH349" s="204"/>
      <c r="AI349" s="204"/>
      <c r="AJ349" s="204"/>
      <c r="AQ349" s="173"/>
      <c r="AR349" s="173"/>
      <c r="AS349" s="173"/>
      <c r="BX349" s="231"/>
      <c r="CA349" s="173"/>
      <c r="CU349" s="175" t="str">
        <f t="shared" si="108"/>
        <v>N/A</v>
      </c>
      <c r="CV349" s="175" t="str">
        <f t="shared" si="109"/>
        <v>N/A</v>
      </c>
      <c r="CW349" s="175" t="str">
        <f t="shared" si="110"/>
        <v>N/A</v>
      </c>
      <c r="CX349" s="175" t="str">
        <f t="shared" si="111"/>
        <v>N/A</v>
      </c>
      <c r="CY349" s="175" t="str">
        <f t="shared" si="112"/>
        <v>N/A</v>
      </c>
      <c r="CZ349" s="175" t="str">
        <f t="shared" si="113"/>
        <v>N/A</v>
      </c>
      <c r="DA349" s="175" t="str">
        <f t="shared" si="114"/>
        <v>N/A</v>
      </c>
      <c r="DB349" s="175" t="str">
        <f t="shared" si="115"/>
        <v>N/A</v>
      </c>
      <c r="DC349" s="175" t="str">
        <f t="shared" si="116"/>
        <v>N/A</v>
      </c>
      <c r="DD349" s="175" t="str">
        <f t="shared" si="117"/>
        <v>N/A</v>
      </c>
      <c r="DE349" s="175" t="str">
        <f t="shared" si="118"/>
        <v>N/A</v>
      </c>
      <c r="DF349" s="175" t="str">
        <f t="shared" si="119"/>
        <v>N/A</v>
      </c>
    </row>
    <row r="350" spans="9:110" ht="64.5" customHeight="1">
      <c r="I350" s="248"/>
      <c r="Q350" s="226"/>
      <c r="R350" s="203"/>
      <c r="S350" s="203"/>
      <c r="Z350" s="173"/>
      <c r="AA350" s="173"/>
      <c r="AB350" s="173"/>
      <c r="AG350" s="226"/>
      <c r="AH350" s="204"/>
      <c r="AI350" s="204"/>
      <c r="AJ350" s="204"/>
      <c r="AQ350" s="173"/>
      <c r="AR350" s="173"/>
      <c r="AS350" s="173"/>
      <c r="BX350" s="231"/>
      <c r="CA350" s="173"/>
      <c r="CU350" s="175" t="str">
        <f t="shared" si="108"/>
        <v>N/A</v>
      </c>
      <c r="CV350" s="175" t="str">
        <f t="shared" si="109"/>
        <v>N/A</v>
      </c>
      <c r="CW350" s="175" t="str">
        <f t="shared" si="110"/>
        <v>N/A</v>
      </c>
      <c r="CX350" s="175" t="str">
        <f t="shared" si="111"/>
        <v>N/A</v>
      </c>
      <c r="CY350" s="175" t="str">
        <f t="shared" si="112"/>
        <v>N/A</v>
      </c>
      <c r="CZ350" s="175" t="str">
        <f t="shared" si="113"/>
        <v>N/A</v>
      </c>
      <c r="DA350" s="175" t="str">
        <f t="shared" si="114"/>
        <v>N/A</v>
      </c>
      <c r="DB350" s="175" t="str">
        <f t="shared" si="115"/>
        <v>N/A</v>
      </c>
      <c r="DC350" s="175" t="str">
        <f t="shared" si="116"/>
        <v>N/A</v>
      </c>
      <c r="DD350" s="175" t="str">
        <f t="shared" si="117"/>
        <v>N/A</v>
      </c>
      <c r="DE350" s="175" t="str">
        <f t="shared" si="118"/>
        <v>N/A</v>
      </c>
      <c r="DF350" s="175" t="str">
        <f t="shared" si="119"/>
        <v>N/A</v>
      </c>
    </row>
    <row r="351" spans="9:110" ht="64.5" customHeight="1">
      <c r="I351" s="248"/>
      <c r="Q351" s="226"/>
      <c r="R351" s="203"/>
      <c r="S351" s="203"/>
      <c r="Z351" s="173"/>
      <c r="AA351" s="173"/>
      <c r="AB351" s="173"/>
      <c r="AG351" s="226"/>
      <c r="AH351" s="204"/>
      <c r="AI351" s="204"/>
      <c r="AJ351" s="204"/>
      <c r="AQ351" s="173"/>
      <c r="AR351" s="173"/>
      <c r="AS351" s="173"/>
      <c r="BX351" s="231"/>
      <c r="CA351" s="173"/>
      <c r="CU351" s="175" t="str">
        <f t="shared" si="108"/>
        <v>N/A</v>
      </c>
      <c r="CV351" s="175" t="str">
        <f t="shared" si="109"/>
        <v>N/A</v>
      </c>
      <c r="CW351" s="175" t="str">
        <f t="shared" si="110"/>
        <v>N/A</v>
      </c>
      <c r="CX351" s="175" t="str">
        <f t="shared" si="111"/>
        <v>N/A</v>
      </c>
      <c r="CY351" s="175" t="str">
        <f t="shared" si="112"/>
        <v>N/A</v>
      </c>
      <c r="CZ351" s="175" t="str">
        <f t="shared" si="113"/>
        <v>N/A</v>
      </c>
      <c r="DA351" s="175" t="str">
        <f t="shared" si="114"/>
        <v>N/A</v>
      </c>
      <c r="DB351" s="175" t="str">
        <f t="shared" si="115"/>
        <v>N/A</v>
      </c>
      <c r="DC351" s="175" t="str">
        <f t="shared" si="116"/>
        <v>N/A</v>
      </c>
      <c r="DD351" s="175" t="str">
        <f t="shared" si="117"/>
        <v>N/A</v>
      </c>
      <c r="DE351" s="175" t="str">
        <f t="shared" si="118"/>
        <v>N/A</v>
      </c>
      <c r="DF351" s="175" t="str">
        <f t="shared" si="119"/>
        <v>N/A</v>
      </c>
    </row>
    <row r="352" spans="9:110" ht="64.5" customHeight="1">
      <c r="I352" s="248"/>
      <c r="Q352" s="226"/>
      <c r="R352" s="203"/>
      <c r="S352" s="203"/>
      <c r="Z352" s="173"/>
      <c r="AA352" s="173"/>
      <c r="AB352" s="173"/>
      <c r="AG352" s="226"/>
      <c r="AH352" s="204"/>
      <c r="AI352" s="204"/>
      <c r="AJ352" s="204"/>
      <c r="AQ352" s="173"/>
      <c r="AR352" s="173"/>
      <c r="AS352" s="173"/>
      <c r="BX352" s="231"/>
      <c r="CA352" s="173"/>
      <c r="CU352" s="175" t="str">
        <f t="shared" si="108"/>
        <v>N/A</v>
      </c>
      <c r="CV352" s="175" t="str">
        <f t="shared" si="109"/>
        <v>N/A</v>
      </c>
      <c r="CW352" s="175" t="str">
        <f t="shared" si="110"/>
        <v>N/A</v>
      </c>
      <c r="CX352" s="175" t="str">
        <f t="shared" si="111"/>
        <v>N/A</v>
      </c>
      <c r="CY352" s="175" t="str">
        <f t="shared" si="112"/>
        <v>N/A</v>
      </c>
      <c r="CZ352" s="175" t="str">
        <f t="shared" si="113"/>
        <v>N/A</v>
      </c>
      <c r="DA352" s="175" t="str">
        <f t="shared" si="114"/>
        <v>N/A</v>
      </c>
      <c r="DB352" s="175" t="str">
        <f t="shared" si="115"/>
        <v>N/A</v>
      </c>
      <c r="DC352" s="175" t="str">
        <f t="shared" si="116"/>
        <v>N/A</v>
      </c>
      <c r="DD352" s="175" t="str">
        <f t="shared" si="117"/>
        <v>N/A</v>
      </c>
      <c r="DE352" s="175" t="str">
        <f t="shared" si="118"/>
        <v>N/A</v>
      </c>
      <c r="DF352" s="175" t="str">
        <f t="shared" si="119"/>
        <v>N/A</v>
      </c>
    </row>
    <row r="353" spans="9:110" ht="64.5" customHeight="1">
      <c r="I353" s="248"/>
      <c r="Q353" s="226"/>
      <c r="R353" s="203"/>
      <c r="S353" s="203"/>
      <c r="Z353" s="173"/>
      <c r="AA353" s="173"/>
      <c r="AB353" s="173"/>
      <c r="AG353" s="226"/>
      <c r="AH353" s="204"/>
      <c r="AI353" s="204"/>
      <c r="AJ353" s="204"/>
      <c r="AQ353" s="173"/>
      <c r="AR353" s="173"/>
      <c r="AS353" s="173"/>
      <c r="BX353" s="231"/>
      <c r="CA353" s="173"/>
      <c r="CU353" s="175" t="str">
        <f t="shared" si="108"/>
        <v>N/A</v>
      </c>
      <c r="CV353" s="175" t="str">
        <f t="shared" si="109"/>
        <v>N/A</v>
      </c>
      <c r="CW353" s="175" t="str">
        <f t="shared" si="110"/>
        <v>N/A</v>
      </c>
      <c r="CX353" s="175" t="str">
        <f t="shared" si="111"/>
        <v>N/A</v>
      </c>
      <c r="CY353" s="175" t="str">
        <f t="shared" si="112"/>
        <v>N/A</v>
      </c>
      <c r="CZ353" s="175" t="str">
        <f t="shared" si="113"/>
        <v>N/A</v>
      </c>
      <c r="DA353" s="175" t="str">
        <f t="shared" si="114"/>
        <v>N/A</v>
      </c>
      <c r="DB353" s="175" t="str">
        <f t="shared" si="115"/>
        <v>N/A</v>
      </c>
      <c r="DC353" s="175" t="str">
        <f t="shared" si="116"/>
        <v>N/A</v>
      </c>
      <c r="DD353" s="175" t="str">
        <f t="shared" si="117"/>
        <v>N/A</v>
      </c>
      <c r="DE353" s="175" t="str">
        <f t="shared" si="118"/>
        <v>N/A</v>
      </c>
      <c r="DF353" s="175" t="str">
        <f t="shared" si="119"/>
        <v>N/A</v>
      </c>
    </row>
    <row r="354" spans="9:110" ht="64.5" customHeight="1">
      <c r="I354" s="248"/>
      <c r="Q354" s="226"/>
      <c r="R354" s="203"/>
      <c r="S354" s="203"/>
      <c r="Z354" s="173"/>
      <c r="AA354" s="173"/>
      <c r="AB354" s="173"/>
      <c r="AG354" s="226"/>
      <c r="AH354" s="204"/>
      <c r="AI354" s="204"/>
      <c r="AJ354" s="204"/>
      <c r="AQ354" s="173"/>
      <c r="AR354" s="173"/>
      <c r="AS354" s="173"/>
      <c r="BX354" s="231"/>
      <c r="CA354" s="173"/>
      <c r="CU354" s="175" t="str">
        <f t="shared" si="108"/>
        <v>N/A</v>
      </c>
      <c r="CV354" s="175" t="str">
        <f t="shared" si="109"/>
        <v>N/A</v>
      </c>
      <c r="CW354" s="175" t="str">
        <f t="shared" si="110"/>
        <v>N/A</v>
      </c>
      <c r="CX354" s="175" t="str">
        <f t="shared" si="111"/>
        <v>N/A</v>
      </c>
      <c r="CY354" s="175" t="str">
        <f t="shared" si="112"/>
        <v>N/A</v>
      </c>
      <c r="CZ354" s="175" t="str">
        <f t="shared" si="113"/>
        <v>N/A</v>
      </c>
      <c r="DA354" s="175" t="str">
        <f t="shared" si="114"/>
        <v>N/A</v>
      </c>
      <c r="DB354" s="175" t="str">
        <f t="shared" si="115"/>
        <v>N/A</v>
      </c>
      <c r="DC354" s="175" t="str">
        <f t="shared" si="116"/>
        <v>N/A</v>
      </c>
      <c r="DD354" s="175" t="str">
        <f t="shared" si="117"/>
        <v>N/A</v>
      </c>
      <c r="DE354" s="175" t="str">
        <f t="shared" si="118"/>
        <v>N/A</v>
      </c>
      <c r="DF354" s="175" t="str">
        <f t="shared" si="119"/>
        <v>N/A</v>
      </c>
    </row>
    <row r="355" spans="9:110" ht="64.5" customHeight="1">
      <c r="I355" s="248"/>
      <c r="Q355" s="226"/>
      <c r="R355" s="203"/>
      <c r="S355" s="203"/>
      <c r="Z355" s="173"/>
      <c r="AA355" s="173"/>
      <c r="AB355" s="173"/>
      <c r="AG355" s="226"/>
      <c r="AH355" s="204"/>
      <c r="AI355" s="204"/>
      <c r="AJ355" s="204"/>
      <c r="AQ355" s="173"/>
      <c r="AR355" s="173"/>
      <c r="AS355" s="173"/>
      <c r="BX355" s="231"/>
      <c r="CA355" s="173"/>
      <c r="CU355" s="175" t="str">
        <f t="shared" si="108"/>
        <v>N/A</v>
      </c>
      <c r="CV355" s="175" t="str">
        <f t="shared" si="109"/>
        <v>N/A</v>
      </c>
      <c r="CW355" s="175" t="str">
        <f t="shared" si="110"/>
        <v>N/A</v>
      </c>
      <c r="CX355" s="175" t="str">
        <f t="shared" si="111"/>
        <v>N/A</v>
      </c>
      <c r="CY355" s="175" t="str">
        <f t="shared" si="112"/>
        <v>N/A</v>
      </c>
      <c r="CZ355" s="175" t="str">
        <f t="shared" si="113"/>
        <v>N/A</v>
      </c>
      <c r="DA355" s="175" t="str">
        <f t="shared" si="114"/>
        <v>N/A</v>
      </c>
      <c r="DB355" s="175" t="str">
        <f t="shared" si="115"/>
        <v>N/A</v>
      </c>
      <c r="DC355" s="175" t="str">
        <f t="shared" si="116"/>
        <v>N/A</v>
      </c>
      <c r="DD355" s="175" t="str">
        <f t="shared" si="117"/>
        <v>N/A</v>
      </c>
      <c r="DE355" s="175" t="str">
        <f t="shared" si="118"/>
        <v>N/A</v>
      </c>
      <c r="DF355" s="175" t="str">
        <f t="shared" si="119"/>
        <v>N/A</v>
      </c>
    </row>
    <row r="356" spans="9:110" ht="64.5" customHeight="1">
      <c r="I356" s="248"/>
      <c r="Q356" s="226"/>
      <c r="R356" s="203"/>
      <c r="S356" s="203"/>
      <c r="Z356" s="173"/>
      <c r="AA356" s="173"/>
      <c r="AB356" s="173"/>
      <c r="AG356" s="226"/>
      <c r="AH356" s="204"/>
      <c r="AI356" s="204"/>
      <c r="AJ356" s="204"/>
      <c r="AQ356" s="173"/>
      <c r="AR356" s="173"/>
      <c r="AS356" s="173"/>
      <c r="BX356" s="231"/>
      <c r="CA356" s="173"/>
      <c r="CU356" s="175" t="str">
        <f t="shared" si="108"/>
        <v>N/A</v>
      </c>
      <c r="CV356" s="175" t="str">
        <f t="shared" si="109"/>
        <v>N/A</v>
      </c>
      <c r="CW356" s="175" t="str">
        <f t="shared" si="110"/>
        <v>N/A</v>
      </c>
      <c r="CX356" s="175" t="str">
        <f t="shared" si="111"/>
        <v>N/A</v>
      </c>
      <c r="CY356" s="175" t="str">
        <f t="shared" si="112"/>
        <v>N/A</v>
      </c>
      <c r="CZ356" s="175" t="str">
        <f t="shared" si="113"/>
        <v>N/A</v>
      </c>
      <c r="DA356" s="175" t="str">
        <f t="shared" si="114"/>
        <v>N/A</v>
      </c>
      <c r="DB356" s="175" t="str">
        <f t="shared" si="115"/>
        <v>N/A</v>
      </c>
      <c r="DC356" s="175" t="str">
        <f t="shared" si="116"/>
        <v>N/A</v>
      </c>
      <c r="DD356" s="175" t="str">
        <f t="shared" si="117"/>
        <v>N/A</v>
      </c>
      <c r="DE356" s="175" t="str">
        <f t="shared" si="118"/>
        <v>N/A</v>
      </c>
      <c r="DF356" s="175" t="str">
        <f t="shared" si="119"/>
        <v>N/A</v>
      </c>
    </row>
    <row r="357" spans="9:110" ht="64.5" customHeight="1">
      <c r="I357" s="248"/>
      <c r="Q357" s="226"/>
      <c r="R357" s="203"/>
      <c r="S357" s="203"/>
      <c r="Z357" s="173"/>
      <c r="AA357" s="173"/>
      <c r="AB357" s="173"/>
      <c r="AG357" s="226"/>
      <c r="AH357" s="204"/>
      <c r="AI357" s="204"/>
      <c r="AJ357" s="204"/>
      <c r="AQ357" s="173"/>
      <c r="AR357" s="173"/>
      <c r="AS357" s="173"/>
      <c r="BX357" s="231"/>
      <c r="CA357" s="173"/>
      <c r="CU357" s="175" t="str">
        <f t="shared" si="108"/>
        <v>N/A</v>
      </c>
      <c r="CV357" s="175" t="str">
        <f t="shared" si="109"/>
        <v>N/A</v>
      </c>
      <c r="CW357" s="175" t="str">
        <f t="shared" si="110"/>
        <v>N/A</v>
      </c>
      <c r="CX357" s="175" t="str">
        <f t="shared" si="111"/>
        <v>N/A</v>
      </c>
      <c r="CY357" s="175" t="str">
        <f t="shared" si="112"/>
        <v>N/A</v>
      </c>
      <c r="CZ357" s="175" t="str">
        <f t="shared" si="113"/>
        <v>N/A</v>
      </c>
      <c r="DA357" s="175" t="str">
        <f t="shared" si="114"/>
        <v>N/A</v>
      </c>
      <c r="DB357" s="175" t="str">
        <f t="shared" si="115"/>
        <v>N/A</v>
      </c>
      <c r="DC357" s="175" t="str">
        <f t="shared" si="116"/>
        <v>N/A</v>
      </c>
      <c r="DD357" s="175" t="str">
        <f t="shared" si="117"/>
        <v>N/A</v>
      </c>
      <c r="DE357" s="175" t="str">
        <f t="shared" si="118"/>
        <v>N/A</v>
      </c>
      <c r="DF357" s="175" t="str">
        <f t="shared" si="119"/>
        <v>N/A</v>
      </c>
    </row>
    <row r="358" spans="9:110" ht="64.5" customHeight="1">
      <c r="I358" s="248"/>
      <c r="Q358" s="226"/>
      <c r="R358" s="203"/>
      <c r="S358" s="203"/>
      <c r="Z358" s="173"/>
      <c r="AA358" s="173"/>
      <c r="AB358" s="173"/>
      <c r="AG358" s="226"/>
      <c r="AH358" s="204"/>
      <c r="AI358" s="204"/>
      <c r="AJ358" s="204"/>
      <c r="AQ358" s="173"/>
      <c r="AR358" s="173"/>
      <c r="AS358" s="173"/>
      <c r="BX358" s="231"/>
      <c r="CA358" s="173"/>
      <c r="CU358" s="175" t="str">
        <f t="shared" si="108"/>
        <v>N/A</v>
      </c>
      <c r="CV358" s="175" t="str">
        <f t="shared" si="109"/>
        <v>N/A</v>
      </c>
      <c r="CW358" s="175" t="str">
        <f t="shared" si="110"/>
        <v>N/A</v>
      </c>
      <c r="CX358" s="175" t="str">
        <f t="shared" si="111"/>
        <v>N/A</v>
      </c>
      <c r="CY358" s="175" t="str">
        <f t="shared" si="112"/>
        <v>N/A</v>
      </c>
      <c r="CZ358" s="175" t="str">
        <f t="shared" si="113"/>
        <v>N/A</v>
      </c>
      <c r="DA358" s="175" t="str">
        <f t="shared" si="114"/>
        <v>N/A</v>
      </c>
      <c r="DB358" s="175" t="str">
        <f t="shared" si="115"/>
        <v>N/A</v>
      </c>
      <c r="DC358" s="175" t="str">
        <f t="shared" si="116"/>
        <v>N/A</v>
      </c>
      <c r="DD358" s="175" t="str">
        <f t="shared" si="117"/>
        <v>N/A</v>
      </c>
      <c r="DE358" s="175" t="str">
        <f t="shared" si="118"/>
        <v>N/A</v>
      </c>
      <c r="DF358" s="175" t="str">
        <f t="shared" si="119"/>
        <v>N/A</v>
      </c>
    </row>
    <row r="359" spans="9:110" ht="64.5" customHeight="1">
      <c r="I359" s="248"/>
      <c r="Q359" s="226"/>
      <c r="R359" s="203"/>
      <c r="S359" s="203"/>
      <c r="Z359" s="173"/>
      <c r="AA359" s="173"/>
      <c r="AB359" s="173"/>
      <c r="AG359" s="226"/>
      <c r="AH359" s="204"/>
      <c r="AI359" s="204"/>
      <c r="AJ359" s="204"/>
      <c r="AQ359" s="173"/>
      <c r="AR359" s="173"/>
      <c r="AS359" s="173"/>
      <c r="BX359" s="231"/>
      <c r="CA359" s="173"/>
      <c r="CU359" s="175" t="str">
        <f t="shared" si="108"/>
        <v>N/A</v>
      </c>
      <c r="CV359" s="175" t="str">
        <f t="shared" si="109"/>
        <v>N/A</v>
      </c>
      <c r="CW359" s="175" t="str">
        <f t="shared" si="110"/>
        <v>N/A</v>
      </c>
      <c r="CX359" s="175" t="str">
        <f t="shared" si="111"/>
        <v>N/A</v>
      </c>
      <c r="CY359" s="175" t="str">
        <f t="shared" si="112"/>
        <v>N/A</v>
      </c>
      <c r="CZ359" s="175" t="str">
        <f t="shared" si="113"/>
        <v>N/A</v>
      </c>
      <c r="DA359" s="175" t="str">
        <f t="shared" si="114"/>
        <v>N/A</v>
      </c>
      <c r="DB359" s="175" t="str">
        <f t="shared" si="115"/>
        <v>N/A</v>
      </c>
      <c r="DC359" s="175" t="str">
        <f t="shared" si="116"/>
        <v>N/A</v>
      </c>
      <c r="DD359" s="175" t="str">
        <f t="shared" si="117"/>
        <v>N/A</v>
      </c>
      <c r="DE359" s="175" t="str">
        <f t="shared" si="118"/>
        <v>N/A</v>
      </c>
      <c r="DF359" s="175" t="str">
        <f t="shared" si="119"/>
        <v>N/A</v>
      </c>
    </row>
    <row r="360" spans="9:110" ht="64.5" customHeight="1">
      <c r="I360" s="248"/>
      <c r="Q360" s="226"/>
      <c r="R360" s="203"/>
      <c r="S360" s="203"/>
      <c r="Z360" s="173"/>
      <c r="AA360" s="173"/>
      <c r="AB360" s="173"/>
      <c r="AG360" s="226"/>
      <c r="AH360" s="204"/>
      <c r="AI360" s="204"/>
      <c r="AJ360" s="204"/>
      <c r="AQ360" s="173"/>
      <c r="AR360" s="173"/>
      <c r="AS360" s="173"/>
      <c r="BX360" s="231"/>
      <c r="CA360" s="173"/>
      <c r="CU360" s="175" t="str">
        <f t="shared" si="108"/>
        <v>N/A</v>
      </c>
      <c r="CV360" s="175" t="str">
        <f t="shared" si="109"/>
        <v>N/A</v>
      </c>
      <c r="CW360" s="175" t="str">
        <f t="shared" si="110"/>
        <v>N/A</v>
      </c>
      <c r="CX360" s="175" t="str">
        <f t="shared" si="111"/>
        <v>N/A</v>
      </c>
      <c r="CY360" s="175" t="str">
        <f t="shared" si="112"/>
        <v>N/A</v>
      </c>
      <c r="CZ360" s="175" t="str">
        <f t="shared" si="113"/>
        <v>N/A</v>
      </c>
      <c r="DA360" s="175" t="str">
        <f t="shared" si="114"/>
        <v>N/A</v>
      </c>
      <c r="DB360" s="175" t="str">
        <f t="shared" si="115"/>
        <v>N/A</v>
      </c>
      <c r="DC360" s="175" t="str">
        <f t="shared" si="116"/>
        <v>N/A</v>
      </c>
      <c r="DD360" s="175" t="str">
        <f t="shared" si="117"/>
        <v>N/A</v>
      </c>
      <c r="DE360" s="175" t="str">
        <f t="shared" si="118"/>
        <v>N/A</v>
      </c>
      <c r="DF360" s="175" t="str">
        <f t="shared" si="119"/>
        <v>N/A</v>
      </c>
    </row>
    <row r="361" spans="9:110" ht="64.5" customHeight="1">
      <c r="I361" s="248"/>
      <c r="Q361" s="226"/>
      <c r="R361" s="203"/>
      <c r="S361" s="203"/>
      <c r="Z361" s="173"/>
      <c r="AA361" s="173"/>
      <c r="AB361" s="173"/>
      <c r="AG361" s="226"/>
      <c r="AH361" s="204"/>
      <c r="AI361" s="204"/>
      <c r="AJ361" s="204"/>
      <c r="AQ361" s="173"/>
      <c r="AR361" s="173"/>
      <c r="AS361" s="173"/>
      <c r="BX361" s="231"/>
      <c r="CA361" s="173"/>
      <c r="CU361" s="175" t="str">
        <f t="shared" si="108"/>
        <v>N/A</v>
      </c>
      <c r="CV361" s="175" t="str">
        <f t="shared" si="109"/>
        <v>N/A</v>
      </c>
      <c r="CW361" s="175" t="str">
        <f t="shared" si="110"/>
        <v>N/A</v>
      </c>
      <c r="CX361" s="175" t="str">
        <f t="shared" si="111"/>
        <v>N/A</v>
      </c>
      <c r="CY361" s="175" t="str">
        <f t="shared" si="112"/>
        <v>N/A</v>
      </c>
      <c r="CZ361" s="175" t="str">
        <f t="shared" si="113"/>
        <v>N/A</v>
      </c>
      <c r="DA361" s="175" t="str">
        <f t="shared" si="114"/>
        <v>N/A</v>
      </c>
      <c r="DB361" s="175" t="str">
        <f t="shared" si="115"/>
        <v>N/A</v>
      </c>
      <c r="DC361" s="175" t="str">
        <f t="shared" si="116"/>
        <v>N/A</v>
      </c>
      <c r="DD361" s="175" t="str">
        <f t="shared" si="117"/>
        <v>N/A</v>
      </c>
      <c r="DE361" s="175" t="str">
        <f t="shared" si="118"/>
        <v>N/A</v>
      </c>
      <c r="DF361" s="175" t="str">
        <f t="shared" si="119"/>
        <v>N/A</v>
      </c>
    </row>
    <row r="362" spans="9:110" ht="64.5" customHeight="1">
      <c r="I362" s="248"/>
      <c r="Q362" s="226"/>
      <c r="R362" s="203"/>
      <c r="S362" s="203"/>
      <c r="Z362" s="173"/>
      <c r="AA362" s="173"/>
      <c r="AB362" s="173"/>
      <c r="AG362" s="226"/>
      <c r="AH362" s="204"/>
      <c r="AI362" s="204"/>
      <c r="AJ362" s="204"/>
      <c r="AQ362" s="173"/>
      <c r="AR362" s="173"/>
      <c r="AS362" s="173"/>
      <c r="BX362" s="231"/>
      <c r="CA362" s="173"/>
      <c r="CU362" s="175" t="str">
        <f t="shared" si="108"/>
        <v>N/A</v>
      </c>
      <c r="CV362" s="175" t="str">
        <f t="shared" si="109"/>
        <v>N/A</v>
      </c>
      <c r="CW362" s="175" t="str">
        <f t="shared" si="110"/>
        <v>N/A</v>
      </c>
      <c r="CX362" s="175" t="str">
        <f t="shared" si="111"/>
        <v>N/A</v>
      </c>
      <c r="CY362" s="175" t="str">
        <f t="shared" si="112"/>
        <v>N/A</v>
      </c>
      <c r="CZ362" s="175" t="str">
        <f t="shared" si="113"/>
        <v>N/A</v>
      </c>
      <c r="DA362" s="175" t="str">
        <f t="shared" si="114"/>
        <v>N/A</v>
      </c>
      <c r="DB362" s="175" t="str">
        <f t="shared" si="115"/>
        <v>N/A</v>
      </c>
      <c r="DC362" s="175" t="str">
        <f t="shared" si="116"/>
        <v>N/A</v>
      </c>
      <c r="DD362" s="175" t="str">
        <f t="shared" si="117"/>
        <v>N/A</v>
      </c>
      <c r="DE362" s="175" t="str">
        <f t="shared" si="118"/>
        <v>N/A</v>
      </c>
      <c r="DF362" s="175" t="str">
        <f t="shared" si="119"/>
        <v>N/A</v>
      </c>
    </row>
    <row r="363" spans="9:110" ht="64.5" customHeight="1">
      <c r="I363" s="248"/>
      <c r="Q363" s="226"/>
      <c r="R363" s="203"/>
      <c r="S363" s="203"/>
      <c r="Z363" s="173"/>
      <c r="AA363" s="173"/>
      <c r="AB363" s="173"/>
      <c r="AG363" s="226"/>
      <c r="AH363" s="204"/>
      <c r="AI363" s="204"/>
      <c r="AJ363" s="204"/>
      <c r="AQ363" s="173"/>
      <c r="AR363" s="173"/>
      <c r="AS363" s="173"/>
      <c r="BX363" s="231"/>
      <c r="CA363" s="173"/>
      <c r="CU363" s="175" t="str">
        <f t="shared" si="108"/>
        <v>N/A</v>
      </c>
      <c r="CV363" s="175" t="str">
        <f t="shared" si="109"/>
        <v>N/A</v>
      </c>
      <c r="CW363" s="175" t="str">
        <f t="shared" si="110"/>
        <v>N/A</v>
      </c>
      <c r="CX363" s="175" t="str">
        <f t="shared" si="111"/>
        <v>N/A</v>
      </c>
      <c r="CY363" s="175" t="str">
        <f t="shared" si="112"/>
        <v>N/A</v>
      </c>
      <c r="CZ363" s="175" t="str">
        <f t="shared" si="113"/>
        <v>N/A</v>
      </c>
      <c r="DA363" s="175" t="str">
        <f t="shared" si="114"/>
        <v>N/A</v>
      </c>
      <c r="DB363" s="175" t="str">
        <f t="shared" si="115"/>
        <v>N/A</v>
      </c>
      <c r="DC363" s="175" t="str">
        <f t="shared" si="116"/>
        <v>N/A</v>
      </c>
      <c r="DD363" s="175" t="str">
        <f t="shared" si="117"/>
        <v>N/A</v>
      </c>
      <c r="DE363" s="175" t="str">
        <f t="shared" si="118"/>
        <v>N/A</v>
      </c>
      <c r="DF363" s="175" t="str">
        <f t="shared" si="119"/>
        <v>N/A</v>
      </c>
    </row>
    <row r="364" spans="9:110" ht="64.5" customHeight="1">
      <c r="I364" s="248"/>
      <c r="Q364" s="226"/>
      <c r="R364" s="203"/>
      <c r="S364" s="203"/>
      <c r="Z364" s="173"/>
      <c r="AA364" s="173"/>
      <c r="AB364" s="173"/>
      <c r="AG364" s="226"/>
      <c r="AH364" s="204"/>
      <c r="AI364" s="204"/>
      <c r="AJ364" s="204"/>
      <c r="AQ364" s="173"/>
      <c r="AR364" s="173"/>
      <c r="AS364" s="173"/>
      <c r="BX364" s="231"/>
      <c r="CA364" s="173"/>
      <c r="CU364" s="175" t="str">
        <f t="shared" si="108"/>
        <v>N/A</v>
      </c>
      <c r="CV364" s="175" t="str">
        <f t="shared" si="109"/>
        <v>N/A</v>
      </c>
      <c r="CW364" s="175" t="str">
        <f t="shared" si="110"/>
        <v>N/A</v>
      </c>
      <c r="CX364" s="175" t="str">
        <f t="shared" si="111"/>
        <v>N/A</v>
      </c>
      <c r="CY364" s="175" t="str">
        <f t="shared" si="112"/>
        <v>N/A</v>
      </c>
      <c r="CZ364" s="175" t="str">
        <f t="shared" si="113"/>
        <v>N/A</v>
      </c>
      <c r="DA364" s="175" t="str">
        <f t="shared" si="114"/>
        <v>N/A</v>
      </c>
      <c r="DB364" s="175" t="str">
        <f t="shared" si="115"/>
        <v>N/A</v>
      </c>
      <c r="DC364" s="175" t="str">
        <f t="shared" si="116"/>
        <v>N/A</v>
      </c>
      <c r="DD364" s="175" t="str">
        <f t="shared" si="117"/>
        <v>N/A</v>
      </c>
      <c r="DE364" s="175" t="str">
        <f t="shared" si="118"/>
        <v>N/A</v>
      </c>
      <c r="DF364" s="175" t="str">
        <f t="shared" si="119"/>
        <v>N/A</v>
      </c>
    </row>
    <row r="365" spans="9:110" ht="64.5" customHeight="1">
      <c r="I365" s="248"/>
      <c r="Q365" s="226"/>
      <c r="R365" s="203"/>
      <c r="S365" s="203"/>
      <c r="Z365" s="173"/>
      <c r="AA365" s="173"/>
      <c r="AB365" s="173"/>
      <c r="AG365" s="226"/>
      <c r="AH365" s="204"/>
      <c r="AI365" s="204"/>
      <c r="AJ365" s="204"/>
      <c r="AQ365" s="173"/>
      <c r="AR365" s="173"/>
      <c r="AS365" s="173"/>
      <c r="BX365" s="231"/>
      <c r="CA365" s="173"/>
      <c r="CU365" s="175" t="str">
        <f t="shared" si="108"/>
        <v>N/A</v>
      </c>
      <c r="CV365" s="175" t="str">
        <f t="shared" si="109"/>
        <v>N/A</v>
      </c>
      <c r="CW365" s="175" t="str">
        <f t="shared" si="110"/>
        <v>N/A</v>
      </c>
      <c r="CX365" s="175" t="str">
        <f t="shared" si="111"/>
        <v>N/A</v>
      </c>
      <c r="CY365" s="175" t="str">
        <f t="shared" si="112"/>
        <v>N/A</v>
      </c>
      <c r="CZ365" s="175" t="str">
        <f t="shared" si="113"/>
        <v>N/A</v>
      </c>
      <c r="DA365" s="175" t="str">
        <f t="shared" si="114"/>
        <v>N/A</v>
      </c>
      <c r="DB365" s="175" t="str">
        <f t="shared" si="115"/>
        <v>N/A</v>
      </c>
      <c r="DC365" s="175" t="str">
        <f t="shared" si="116"/>
        <v>N/A</v>
      </c>
      <c r="DD365" s="175" t="str">
        <f t="shared" si="117"/>
        <v>N/A</v>
      </c>
      <c r="DE365" s="175" t="str">
        <f t="shared" si="118"/>
        <v>N/A</v>
      </c>
      <c r="DF365" s="175" t="str">
        <f t="shared" si="119"/>
        <v>N/A</v>
      </c>
    </row>
    <row r="366" spans="9:110" ht="64.5" customHeight="1">
      <c r="I366" s="248"/>
      <c r="Q366" s="226"/>
      <c r="R366" s="203"/>
      <c r="S366" s="203"/>
      <c r="Z366" s="173"/>
      <c r="AA366" s="173"/>
      <c r="AB366" s="173"/>
      <c r="AG366" s="226"/>
      <c r="AH366" s="204"/>
      <c r="AI366" s="204"/>
      <c r="AJ366" s="204"/>
      <c r="AQ366" s="173"/>
      <c r="AR366" s="173"/>
      <c r="AS366" s="173"/>
      <c r="BX366" s="231"/>
      <c r="CA366" s="173"/>
      <c r="CU366" s="175" t="str">
        <f t="shared" si="108"/>
        <v>N/A</v>
      </c>
      <c r="CV366" s="175" t="str">
        <f t="shared" si="109"/>
        <v>N/A</v>
      </c>
      <c r="CW366" s="175" t="str">
        <f t="shared" si="110"/>
        <v>N/A</v>
      </c>
      <c r="CX366" s="175" t="str">
        <f t="shared" si="111"/>
        <v>N/A</v>
      </c>
      <c r="CY366" s="175" t="str">
        <f t="shared" si="112"/>
        <v>N/A</v>
      </c>
      <c r="CZ366" s="175" t="str">
        <f t="shared" si="113"/>
        <v>N/A</v>
      </c>
      <c r="DA366" s="175" t="str">
        <f t="shared" si="114"/>
        <v>N/A</v>
      </c>
      <c r="DB366" s="175" t="str">
        <f t="shared" si="115"/>
        <v>N/A</v>
      </c>
      <c r="DC366" s="175" t="str">
        <f t="shared" si="116"/>
        <v>N/A</v>
      </c>
      <c r="DD366" s="175" t="str">
        <f t="shared" si="117"/>
        <v>N/A</v>
      </c>
      <c r="DE366" s="175" t="str">
        <f t="shared" si="118"/>
        <v>N/A</v>
      </c>
      <c r="DF366" s="175" t="str">
        <f t="shared" si="119"/>
        <v>N/A</v>
      </c>
    </row>
    <row r="367" spans="9:110" ht="64.5" customHeight="1">
      <c r="I367" s="248"/>
      <c r="Q367" s="226"/>
      <c r="R367" s="203"/>
      <c r="S367" s="203"/>
      <c r="Z367" s="173"/>
      <c r="AA367" s="173"/>
      <c r="AB367" s="173"/>
      <c r="AG367" s="226"/>
      <c r="AH367" s="204"/>
      <c r="AI367" s="204"/>
      <c r="AJ367" s="204"/>
      <c r="AQ367" s="173"/>
      <c r="AR367" s="173"/>
      <c r="AS367" s="173"/>
      <c r="BX367" s="231"/>
      <c r="CA367" s="173"/>
      <c r="CU367" s="175" t="str">
        <f t="shared" si="108"/>
        <v>N/A</v>
      </c>
      <c r="CV367" s="175" t="str">
        <f t="shared" si="109"/>
        <v>N/A</v>
      </c>
      <c r="CW367" s="175" t="str">
        <f t="shared" si="110"/>
        <v>N/A</v>
      </c>
      <c r="CX367" s="175" t="str">
        <f t="shared" si="111"/>
        <v>N/A</v>
      </c>
      <c r="CY367" s="175" t="str">
        <f t="shared" si="112"/>
        <v>N/A</v>
      </c>
      <c r="CZ367" s="175" t="str">
        <f t="shared" si="113"/>
        <v>N/A</v>
      </c>
      <c r="DA367" s="175" t="str">
        <f t="shared" si="114"/>
        <v>N/A</v>
      </c>
      <c r="DB367" s="175" t="str">
        <f t="shared" si="115"/>
        <v>N/A</v>
      </c>
      <c r="DC367" s="175" t="str">
        <f t="shared" si="116"/>
        <v>N/A</v>
      </c>
      <c r="DD367" s="175" t="str">
        <f t="shared" si="117"/>
        <v>N/A</v>
      </c>
      <c r="DE367" s="175" t="str">
        <f t="shared" si="118"/>
        <v>N/A</v>
      </c>
      <c r="DF367" s="175" t="str">
        <f t="shared" si="119"/>
        <v>N/A</v>
      </c>
    </row>
    <row r="368" spans="9:110" ht="64.5" customHeight="1">
      <c r="I368" s="248"/>
      <c r="Q368" s="226"/>
      <c r="R368" s="203"/>
      <c r="S368" s="203"/>
      <c r="Z368" s="173"/>
      <c r="AA368" s="173"/>
      <c r="AB368" s="173"/>
      <c r="AG368" s="226"/>
      <c r="AH368" s="204"/>
      <c r="AI368" s="204"/>
      <c r="AJ368" s="204"/>
      <c r="AQ368" s="173"/>
      <c r="AR368" s="173"/>
      <c r="AS368" s="173"/>
      <c r="BX368" s="231"/>
      <c r="CA368" s="173"/>
      <c r="CU368" s="175" t="str">
        <f t="shared" si="108"/>
        <v>N/A</v>
      </c>
      <c r="CV368" s="175" t="str">
        <f t="shared" si="109"/>
        <v>N/A</v>
      </c>
      <c r="CW368" s="175" t="str">
        <f t="shared" si="110"/>
        <v>N/A</v>
      </c>
      <c r="CX368" s="175" t="str">
        <f t="shared" si="111"/>
        <v>N/A</v>
      </c>
      <c r="CY368" s="175" t="str">
        <f t="shared" si="112"/>
        <v>N/A</v>
      </c>
      <c r="CZ368" s="175" t="str">
        <f t="shared" si="113"/>
        <v>N/A</v>
      </c>
      <c r="DA368" s="175" t="str">
        <f t="shared" si="114"/>
        <v>N/A</v>
      </c>
      <c r="DB368" s="175" t="str">
        <f t="shared" si="115"/>
        <v>N/A</v>
      </c>
      <c r="DC368" s="175" t="str">
        <f t="shared" si="116"/>
        <v>N/A</v>
      </c>
      <c r="DD368" s="175" t="str">
        <f t="shared" si="117"/>
        <v>N/A</v>
      </c>
      <c r="DE368" s="175" t="str">
        <f t="shared" si="118"/>
        <v>N/A</v>
      </c>
      <c r="DF368" s="175" t="str">
        <f t="shared" si="119"/>
        <v>N/A</v>
      </c>
    </row>
    <row r="369" spans="9:110" ht="64.5" customHeight="1">
      <c r="I369" s="248"/>
      <c r="Q369" s="226"/>
      <c r="R369" s="203"/>
      <c r="S369" s="203"/>
      <c r="Z369" s="173"/>
      <c r="AA369" s="173"/>
      <c r="AB369" s="173"/>
      <c r="AG369" s="226"/>
      <c r="AH369" s="204"/>
      <c r="AI369" s="204"/>
      <c r="AJ369" s="204"/>
      <c r="AQ369" s="173"/>
      <c r="AR369" s="173"/>
      <c r="AS369" s="173"/>
      <c r="BX369" s="231"/>
      <c r="CA369" s="173"/>
      <c r="CU369" s="175" t="str">
        <f t="shared" si="108"/>
        <v>N/A</v>
      </c>
      <c r="CV369" s="175" t="str">
        <f t="shared" si="109"/>
        <v>N/A</v>
      </c>
      <c r="CW369" s="175" t="str">
        <f t="shared" si="110"/>
        <v>N/A</v>
      </c>
      <c r="CX369" s="175" t="str">
        <f t="shared" si="111"/>
        <v>N/A</v>
      </c>
      <c r="CY369" s="175" t="str">
        <f t="shared" si="112"/>
        <v>N/A</v>
      </c>
      <c r="CZ369" s="175" t="str">
        <f t="shared" si="113"/>
        <v>N/A</v>
      </c>
      <c r="DA369" s="175" t="str">
        <f t="shared" si="114"/>
        <v>N/A</v>
      </c>
      <c r="DB369" s="175" t="str">
        <f t="shared" si="115"/>
        <v>N/A</v>
      </c>
      <c r="DC369" s="175" t="str">
        <f t="shared" si="116"/>
        <v>N/A</v>
      </c>
      <c r="DD369" s="175" t="str">
        <f t="shared" si="117"/>
        <v>N/A</v>
      </c>
      <c r="DE369" s="175" t="str">
        <f t="shared" si="118"/>
        <v>N/A</v>
      </c>
      <c r="DF369" s="175" t="str">
        <f t="shared" si="119"/>
        <v>N/A</v>
      </c>
    </row>
    <row r="370" spans="9:110" ht="64.5" customHeight="1">
      <c r="I370" s="248"/>
      <c r="Q370" s="226"/>
      <c r="R370" s="203"/>
      <c r="S370" s="203"/>
      <c r="Z370" s="173"/>
      <c r="AA370" s="173"/>
      <c r="AB370" s="173"/>
      <c r="AG370" s="226"/>
      <c r="AH370" s="204"/>
      <c r="AI370" s="204"/>
      <c r="AJ370" s="204"/>
      <c r="AQ370" s="173"/>
      <c r="AR370" s="173"/>
      <c r="AS370" s="173"/>
      <c r="BX370" s="231"/>
      <c r="CA370" s="173"/>
      <c r="CU370" s="175" t="str">
        <f t="shared" si="108"/>
        <v>N/A</v>
      </c>
      <c r="CV370" s="175" t="str">
        <f t="shared" si="109"/>
        <v>N/A</v>
      </c>
      <c r="CW370" s="175" t="str">
        <f t="shared" si="110"/>
        <v>N/A</v>
      </c>
      <c r="CX370" s="175" t="str">
        <f t="shared" si="111"/>
        <v>N/A</v>
      </c>
      <c r="CY370" s="175" t="str">
        <f t="shared" si="112"/>
        <v>N/A</v>
      </c>
      <c r="CZ370" s="175" t="str">
        <f t="shared" si="113"/>
        <v>N/A</v>
      </c>
      <c r="DA370" s="175" t="str">
        <f t="shared" si="114"/>
        <v>N/A</v>
      </c>
      <c r="DB370" s="175" t="str">
        <f t="shared" si="115"/>
        <v>N/A</v>
      </c>
      <c r="DC370" s="175" t="str">
        <f t="shared" si="116"/>
        <v>N/A</v>
      </c>
      <c r="DD370" s="175" t="str">
        <f t="shared" si="117"/>
        <v>N/A</v>
      </c>
      <c r="DE370" s="175" t="str">
        <f t="shared" si="118"/>
        <v>N/A</v>
      </c>
      <c r="DF370" s="175" t="str">
        <f t="shared" si="119"/>
        <v>N/A</v>
      </c>
    </row>
    <row r="371" spans="9:110" ht="64.5" customHeight="1">
      <c r="I371" s="248"/>
      <c r="Q371" s="226"/>
      <c r="R371" s="203"/>
      <c r="S371" s="203"/>
      <c r="Z371" s="173"/>
      <c r="AA371" s="173"/>
      <c r="AB371" s="173"/>
      <c r="AG371" s="226"/>
      <c r="AH371" s="204"/>
      <c r="AI371" s="204"/>
      <c r="AJ371" s="204"/>
      <c r="AQ371" s="173"/>
      <c r="AR371" s="173"/>
      <c r="AS371" s="173"/>
      <c r="BX371" s="231"/>
      <c r="CA371" s="173"/>
      <c r="CU371" s="175" t="str">
        <f t="shared" si="108"/>
        <v>N/A</v>
      </c>
      <c r="CV371" s="175" t="str">
        <f t="shared" si="109"/>
        <v>N/A</v>
      </c>
      <c r="CW371" s="175" t="str">
        <f t="shared" si="110"/>
        <v>N/A</v>
      </c>
      <c r="CX371" s="175" t="str">
        <f t="shared" si="111"/>
        <v>N/A</v>
      </c>
      <c r="CY371" s="175" t="str">
        <f t="shared" si="112"/>
        <v>N/A</v>
      </c>
      <c r="CZ371" s="175" t="str">
        <f t="shared" si="113"/>
        <v>N/A</v>
      </c>
      <c r="DA371" s="175" t="str">
        <f t="shared" si="114"/>
        <v>N/A</v>
      </c>
      <c r="DB371" s="175" t="str">
        <f t="shared" si="115"/>
        <v>N/A</v>
      </c>
      <c r="DC371" s="175" t="str">
        <f t="shared" si="116"/>
        <v>N/A</v>
      </c>
      <c r="DD371" s="175" t="str">
        <f t="shared" si="117"/>
        <v>N/A</v>
      </c>
      <c r="DE371" s="175" t="str">
        <f t="shared" si="118"/>
        <v>N/A</v>
      </c>
      <c r="DF371" s="175" t="str">
        <f t="shared" si="119"/>
        <v>N/A</v>
      </c>
    </row>
    <row r="372" spans="9:110" ht="64.5" customHeight="1">
      <c r="I372" s="248"/>
      <c r="Q372" s="226"/>
      <c r="R372" s="203"/>
      <c r="S372" s="203"/>
      <c r="Z372" s="173"/>
      <c r="AA372" s="173"/>
      <c r="AB372" s="173"/>
      <c r="AG372" s="226"/>
      <c r="AH372" s="204"/>
      <c r="AI372" s="204"/>
      <c r="AJ372" s="204"/>
      <c r="AQ372" s="173"/>
      <c r="AR372" s="173"/>
      <c r="AS372" s="173"/>
      <c r="BX372" s="231"/>
      <c r="CA372" s="173"/>
      <c r="CU372" s="175" t="str">
        <f t="shared" si="108"/>
        <v>N/A</v>
      </c>
      <c r="CV372" s="175" t="str">
        <f t="shared" si="109"/>
        <v>N/A</v>
      </c>
      <c r="CW372" s="175" t="str">
        <f t="shared" si="110"/>
        <v>N/A</v>
      </c>
      <c r="CX372" s="175" t="str">
        <f t="shared" si="111"/>
        <v>N/A</v>
      </c>
      <c r="CY372" s="175" t="str">
        <f t="shared" si="112"/>
        <v>N/A</v>
      </c>
      <c r="CZ372" s="175" t="str">
        <f t="shared" si="113"/>
        <v>N/A</v>
      </c>
      <c r="DA372" s="175" t="str">
        <f t="shared" si="114"/>
        <v>N/A</v>
      </c>
      <c r="DB372" s="175" t="str">
        <f t="shared" si="115"/>
        <v>N/A</v>
      </c>
      <c r="DC372" s="175" t="str">
        <f t="shared" si="116"/>
        <v>N/A</v>
      </c>
      <c r="DD372" s="175" t="str">
        <f t="shared" si="117"/>
        <v>N/A</v>
      </c>
      <c r="DE372" s="175" t="str">
        <f t="shared" si="118"/>
        <v>N/A</v>
      </c>
      <c r="DF372" s="175" t="str">
        <f t="shared" si="119"/>
        <v>N/A</v>
      </c>
    </row>
    <row r="373" spans="9:110" ht="64.5" customHeight="1">
      <c r="I373" s="248"/>
      <c r="Q373" s="226"/>
      <c r="R373" s="203"/>
      <c r="S373" s="203"/>
      <c r="Z373" s="173"/>
      <c r="AA373" s="173"/>
      <c r="AB373" s="173"/>
      <c r="AG373" s="226"/>
      <c r="AH373" s="204"/>
      <c r="AI373" s="204"/>
      <c r="AJ373" s="204"/>
      <c r="AQ373" s="173"/>
      <c r="AR373" s="173"/>
      <c r="AS373" s="173"/>
      <c r="BX373" s="231"/>
      <c r="CA373" s="173"/>
      <c r="CU373" s="175" t="str">
        <f t="shared" si="108"/>
        <v>N/A</v>
      </c>
      <c r="CV373" s="175" t="str">
        <f t="shared" si="109"/>
        <v>N/A</v>
      </c>
      <c r="CW373" s="175" t="str">
        <f t="shared" si="110"/>
        <v>N/A</v>
      </c>
      <c r="CX373" s="175" t="str">
        <f t="shared" si="111"/>
        <v>N/A</v>
      </c>
      <c r="CY373" s="175" t="str">
        <f t="shared" si="112"/>
        <v>N/A</v>
      </c>
      <c r="CZ373" s="175" t="str">
        <f t="shared" si="113"/>
        <v>N/A</v>
      </c>
      <c r="DA373" s="175" t="str">
        <f t="shared" si="114"/>
        <v>N/A</v>
      </c>
      <c r="DB373" s="175" t="str">
        <f t="shared" si="115"/>
        <v>N/A</v>
      </c>
      <c r="DC373" s="175" t="str">
        <f t="shared" si="116"/>
        <v>N/A</v>
      </c>
      <c r="DD373" s="175" t="str">
        <f t="shared" si="117"/>
        <v>N/A</v>
      </c>
      <c r="DE373" s="175" t="str">
        <f t="shared" si="118"/>
        <v>N/A</v>
      </c>
      <c r="DF373" s="175" t="str">
        <f t="shared" si="119"/>
        <v>N/A</v>
      </c>
    </row>
    <row r="374" spans="9:110" ht="64.5" customHeight="1">
      <c r="I374" s="248"/>
      <c r="Q374" s="226"/>
      <c r="R374" s="203"/>
      <c r="S374" s="203"/>
      <c r="Z374" s="173"/>
      <c r="AA374" s="173"/>
      <c r="AB374" s="173"/>
      <c r="AG374" s="226"/>
      <c r="AH374" s="204"/>
      <c r="AI374" s="204"/>
      <c r="AJ374" s="204"/>
      <c r="AQ374" s="173"/>
      <c r="AR374" s="173"/>
      <c r="AS374" s="173"/>
      <c r="BX374" s="231"/>
      <c r="CA374" s="173"/>
      <c r="CU374" s="175" t="str">
        <f t="shared" si="108"/>
        <v>N/A</v>
      </c>
      <c r="CV374" s="175" t="str">
        <f t="shared" si="109"/>
        <v>N/A</v>
      </c>
      <c r="CW374" s="175" t="str">
        <f t="shared" si="110"/>
        <v>N/A</v>
      </c>
      <c r="CX374" s="175" t="str">
        <f t="shared" si="111"/>
        <v>N/A</v>
      </c>
      <c r="CY374" s="175" t="str">
        <f t="shared" si="112"/>
        <v>N/A</v>
      </c>
      <c r="CZ374" s="175" t="str">
        <f t="shared" si="113"/>
        <v>N/A</v>
      </c>
      <c r="DA374" s="175" t="str">
        <f t="shared" si="114"/>
        <v>N/A</v>
      </c>
      <c r="DB374" s="175" t="str">
        <f t="shared" si="115"/>
        <v>N/A</v>
      </c>
      <c r="DC374" s="175" t="str">
        <f t="shared" si="116"/>
        <v>N/A</v>
      </c>
      <c r="DD374" s="175" t="str">
        <f t="shared" si="117"/>
        <v>N/A</v>
      </c>
      <c r="DE374" s="175" t="str">
        <f t="shared" si="118"/>
        <v>N/A</v>
      </c>
      <c r="DF374" s="175" t="str">
        <f t="shared" si="119"/>
        <v>N/A</v>
      </c>
    </row>
    <row r="375" spans="9:110" ht="64.5" customHeight="1">
      <c r="I375" s="248"/>
      <c r="Q375" s="226"/>
      <c r="R375" s="203"/>
      <c r="S375" s="203"/>
      <c r="Z375" s="173"/>
      <c r="AA375" s="173"/>
      <c r="AB375" s="173"/>
      <c r="AG375" s="226"/>
      <c r="AH375" s="204"/>
      <c r="AI375" s="204"/>
      <c r="AJ375" s="204"/>
      <c r="AQ375" s="173"/>
      <c r="AR375" s="173"/>
      <c r="AS375" s="173"/>
      <c r="BX375" s="231"/>
      <c r="CA375" s="173"/>
      <c r="CU375" s="175" t="str">
        <f t="shared" si="108"/>
        <v>N/A</v>
      </c>
      <c r="CV375" s="175" t="str">
        <f t="shared" si="109"/>
        <v>N/A</v>
      </c>
      <c r="CW375" s="175" t="str">
        <f t="shared" si="110"/>
        <v>N/A</v>
      </c>
      <c r="CX375" s="175" t="str">
        <f t="shared" si="111"/>
        <v>N/A</v>
      </c>
      <c r="CY375" s="175" t="str">
        <f t="shared" si="112"/>
        <v>N/A</v>
      </c>
      <c r="CZ375" s="175" t="str">
        <f t="shared" si="113"/>
        <v>N/A</v>
      </c>
      <c r="DA375" s="175" t="str">
        <f t="shared" si="114"/>
        <v>N/A</v>
      </c>
      <c r="DB375" s="175" t="str">
        <f t="shared" si="115"/>
        <v>N/A</v>
      </c>
      <c r="DC375" s="175" t="str">
        <f t="shared" si="116"/>
        <v>N/A</v>
      </c>
      <c r="DD375" s="175" t="str">
        <f t="shared" si="117"/>
        <v>N/A</v>
      </c>
      <c r="DE375" s="175" t="str">
        <f t="shared" si="118"/>
        <v>N/A</v>
      </c>
      <c r="DF375" s="175" t="str">
        <f t="shared" si="119"/>
        <v>N/A</v>
      </c>
    </row>
    <row r="376" spans="9:110" ht="64.5" customHeight="1">
      <c r="I376" s="248"/>
      <c r="Q376" s="226"/>
      <c r="R376" s="203"/>
      <c r="S376" s="203"/>
      <c r="Z376" s="173"/>
      <c r="AA376" s="173"/>
      <c r="AB376" s="173"/>
      <c r="AG376" s="226"/>
      <c r="AH376" s="204"/>
      <c r="AI376" s="204"/>
      <c r="AJ376" s="204"/>
      <c r="AQ376" s="173"/>
      <c r="AR376" s="173"/>
      <c r="AS376" s="173"/>
      <c r="BX376" s="231"/>
      <c r="CA376" s="173"/>
      <c r="CU376" s="175" t="str">
        <f t="shared" si="108"/>
        <v>N/A</v>
      </c>
      <c r="CV376" s="175" t="str">
        <f t="shared" si="109"/>
        <v>N/A</v>
      </c>
      <c r="CW376" s="175" t="str">
        <f t="shared" si="110"/>
        <v>N/A</v>
      </c>
      <c r="CX376" s="175" t="str">
        <f t="shared" si="111"/>
        <v>N/A</v>
      </c>
      <c r="CY376" s="175" t="str">
        <f t="shared" si="112"/>
        <v>N/A</v>
      </c>
      <c r="CZ376" s="175" t="str">
        <f t="shared" si="113"/>
        <v>N/A</v>
      </c>
      <c r="DA376" s="175" t="str">
        <f t="shared" si="114"/>
        <v>N/A</v>
      </c>
      <c r="DB376" s="175" t="str">
        <f t="shared" si="115"/>
        <v>N/A</v>
      </c>
      <c r="DC376" s="175" t="str">
        <f t="shared" si="116"/>
        <v>N/A</v>
      </c>
      <c r="DD376" s="175" t="str">
        <f t="shared" si="117"/>
        <v>N/A</v>
      </c>
      <c r="DE376" s="175" t="str">
        <f t="shared" si="118"/>
        <v>N/A</v>
      </c>
      <c r="DF376" s="175" t="str">
        <f t="shared" si="119"/>
        <v>N/A</v>
      </c>
    </row>
    <row r="377" spans="9:110" ht="64.5" customHeight="1">
      <c r="I377" s="248"/>
      <c r="Q377" s="226"/>
      <c r="R377" s="203"/>
      <c r="S377" s="203"/>
      <c r="Z377" s="173"/>
      <c r="AA377" s="173"/>
      <c r="AB377" s="173"/>
      <c r="AG377" s="226"/>
      <c r="AH377" s="204"/>
      <c r="AI377" s="204"/>
      <c r="AJ377" s="204"/>
      <c r="AQ377" s="173"/>
      <c r="AR377" s="173"/>
      <c r="AS377" s="173"/>
      <c r="BX377" s="231"/>
      <c r="CA377" s="173"/>
      <c r="CU377" s="175" t="str">
        <f t="shared" si="108"/>
        <v>N/A</v>
      </c>
      <c r="CV377" s="175" t="str">
        <f t="shared" si="109"/>
        <v>N/A</v>
      </c>
      <c r="CW377" s="175" t="str">
        <f t="shared" si="110"/>
        <v>N/A</v>
      </c>
      <c r="CX377" s="175" t="str">
        <f t="shared" si="111"/>
        <v>N/A</v>
      </c>
      <c r="CY377" s="175" t="str">
        <f t="shared" si="112"/>
        <v>N/A</v>
      </c>
      <c r="CZ377" s="175" t="str">
        <f t="shared" si="113"/>
        <v>N/A</v>
      </c>
      <c r="DA377" s="175" t="str">
        <f t="shared" si="114"/>
        <v>N/A</v>
      </c>
      <c r="DB377" s="175" t="str">
        <f t="shared" si="115"/>
        <v>N/A</v>
      </c>
      <c r="DC377" s="175" t="str">
        <f t="shared" si="116"/>
        <v>N/A</v>
      </c>
      <c r="DD377" s="175" t="str">
        <f t="shared" si="117"/>
        <v>N/A</v>
      </c>
      <c r="DE377" s="175" t="str">
        <f t="shared" si="118"/>
        <v>N/A</v>
      </c>
      <c r="DF377" s="175" t="str">
        <f t="shared" si="119"/>
        <v>N/A</v>
      </c>
    </row>
    <row r="378" spans="9:110" ht="64.5" customHeight="1">
      <c r="I378" s="248"/>
      <c r="Q378" s="226"/>
      <c r="R378" s="203"/>
      <c r="S378" s="203"/>
      <c r="Z378" s="173"/>
      <c r="AA378" s="173"/>
      <c r="AB378" s="173"/>
      <c r="AG378" s="226"/>
      <c r="AH378" s="204"/>
      <c r="AI378" s="204"/>
      <c r="AJ378" s="204"/>
      <c r="AQ378" s="173"/>
      <c r="AR378" s="173"/>
      <c r="AS378" s="173"/>
      <c r="BX378" s="231"/>
      <c r="CA378" s="173"/>
      <c r="CU378" s="175" t="str">
        <f t="shared" si="108"/>
        <v>N/A</v>
      </c>
      <c r="CV378" s="175" t="str">
        <f t="shared" si="109"/>
        <v>N/A</v>
      </c>
      <c r="CW378" s="175" t="str">
        <f t="shared" si="110"/>
        <v>N/A</v>
      </c>
      <c r="CX378" s="175" t="str">
        <f t="shared" si="111"/>
        <v>N/A</v>
      </c>
      <c r="CY378" s="175" t="str">
        <f t="shared" si="112"/>
        <v>N/A</v>
      </c>
      <c r="CZ378" s="175" t="str">
        <f t="shared" si="113"/>
        <v>N/A</v>
      </c>
      <c r="DA378" s="175" t="str">
        <f t="shared" si="114"/>
        <v>N/A</v>
      </c>
      <c r="DB378" s="175" t="str">
        <f t="shared" si="115"/>
        <v>N/A</v>
      </c>
      <c r="DC378" s="175" t="str">
        <f t="shared" si="116"/>
        <v>N/A</v>
      </c>
      <c r="DD378" s="175" t="str">
        <f t="shared" si="117"/>
        <v>N/A</v>
      </c>
      <c r="DE378" s="175" t="str">
        <f t="shared" si="118"/>
        <v>N/A</v>
      </c>
      <c r="DF378" s="175" t="str">
        <f t="shared" si="119"/>
        <v>N/A</v>
      </c>
    </row>
    <row r="379" spans="9:110" ht="64.5" customHeight="1">
      <c r="I379" s="248"/>
      <c r="Q379" s="226"/>
      <c r="R379" s="203"/>
      <c r="S379" s="203"/>
      <c r="Z379" s="173"/>
      <c r="AA379" s="173"/>
      <c r="AB379" s="173"/>
      <c r="AG379" s="226"/>
      <c r="AH379" s="204"/>
      <c r="AI379" s="204"/>
      <c r="AJ379" s="204"/>
      <c r="AQ379" s="173"/>
      <c r="AR379" s="173"/>
      <c r="AS379" s="173"/>
      <c r="BX379" s="231"/>
      <c r="CA379" s="173"/>
      <c r="CU379" s="175" t="str">
        <f t="shared" si="108"/>
        <v>N/A</v>
      </c>
      <c r="CV379" s="175" t="str">
        <f t="shared" si="109"/>
        <v>N/A</v>
      </c>
      <c r="CW379" s="175" t="str">
        <f t="shared" si="110"/>
        <v>N/A</v>
      </c>
      <c r="CX379" s="175" t="str">
        <f t="shared" si="111"/>
        <v>N/A</v>
      </c>
      <c r="CY379" s="175" t="str">
        <f t="shared" si="112"/>
        <v>N/A</v>
      </c>
      <c r="CZ379" s="175" t="str">
        <f t="shared" si="113"/>
        <v>N/A</v>
      </c>
      <c r="DA379" s="175" t="str">
        <f t="shared" si="114"/>
        <v>N/A</v>
      </c>
      <c r="DB379" s="175" t="str">
        <f t="shared" si="115"/>
        <v>N/A</v>
      </c>
      <c r="DC379" s="175" t="str">
        <f t="shared" si="116"/>
        <v>N/A</v>
      </c>
      <c r="DD379" s="175" t="str">
        <f t="shared" si="117"/>
        <v>N/A</v>
      </c>
      <c r="DE379" s="175" t="str">
        <f t="shared" si="118"/>
        <v>N/A</v>
      </c>
      <c r="DF379" s="175" t="str">
        <f t="shared" si="119"/>
        <v>N/A</v>
      </c>
    </row>
    <row r="380" spans="9:110" ht="64.5" customHeight="1">
      <c r="I380" s="248"/>
      <c r="Q380" s="226"/>
      <c r="R380" s="203"/>
      <c r="S380" s="203"/>
      <c r="Z380" s="173"/>
      <c r="AA380" s="173"/>
      <c r="AB380" s="173"/>
      <c r="AG380" s="226"/>
      <c r="AH380" s="204"/>
      <c r="AI380" s="204"/>
      <c r="AJ380" s="204"/>
      <c r="AQ380" s="173"/>
      <c r="AR380" s="173"/>
      <c r="AS380" s="173"/>
      <c r="BX380" s="231"/>
      <c r="CA380" s="173"/>
      <c r="CU380" s="175" t="str">
        <f t="shared" si="108"/>
        <v>N/A</v>
      </c>
      <c r="CV380" s="175" t="str">
        <f t="shared" si="109"/>
        <v>N/A</v>
      </c>
      <c r="CW380" s="175" t="str">
        <f t="shared" si="110"/>
        <v>N/A</v>
      </c>
      <c r="CX380" s="175" t="str">
        <f t="shared" si="111"/>
        <v>N/A</v>
      </c>
      <c r="CY380" s="175" t="str">
        <f t="shared" si="112"/>
        <v>N/A</v>
      </c>
      <c r="CZ380" s="175" t="str">
        <f t="shared" si="113"/>
        <v>N/A</v>
      </c>
      <c r="DA380" s="175" t="str">
        <f t="shared" si="114"/>
        <v>N/A</v>
      </c>
      <c r="DB380" s="175" t="str">
        <f t="shared" si="115"/>
        <v>N/A</v>
      </c>
      <c r="DC380" s="175" t="str">
        <f t="shared" si="116"/>
        <v>N/A</v>
      </c>
      <c r="DD380" s="175" t="str">
        <f t="shared" si="117"/>
        <v>N/A</v>
      </c>
      <c r="DE380" s="175" t="str">
        <f t="shared" si="118"/>
        <v>N/A</v>
      </c>
      <c r="DF380" s="175" t="str">
        <f t="shared" si="119"/>
        <v>N/A</v>
      </c>
    </row>
    <row r="381" spans="9:110" ht="64.5" customHeight="1">
      <c r="I381" s="248"/>
      <c r="Q381" s="226"/>
      <c r="R381" s="203"/>
      <c r="S381" s="203"/>
      <c r="Z381" s="173"/>
      <c r="AA381" s="173"/>
      <c r="AB381" s="173"/>
      <c r="AG381" s="226"/>
      <c r="AH381" s="204"/>
      <c r="AI381" s="204"/>
      <c r="AJ381" s="204"/>
      <c r="AQ381" s="173"/>
      <c r="AR381" s="173"/>
      <c r="AS381" s="173"/>
      <c r="BX381" s="231"/>
      <c r="CA381" s="173"/>
      <c r="CU381" s="175" t="str">
        <f t="shared" si="108"/>
        <v>N/A</v>
      </c>
      <c r="CV381" s="175" t="str">
        <f t="shared" si="109"/>
        <v>N/A</v>
      </c>
      <c r="CW381" s="175" t="str">
        <f t="shared" si="110"/>
        <v>N/A</v>
      </c>
      <c r="CX381" s="175" t="str">
        <f t="shared" si="111"/>
        <v>N/A</v>
      </c>
      <c r="CY381" s="175" t="str">
        <f t="shared" si="112"/>
        <v>N/A</v>
      </c>
      <c r="CZ381" s="175" t="str">
        <f t="shared" si="113"/>
        <v>N/A</v>
      </c>
      <c r="DA381" s="175" t="str">
        <f t="shared" si="114"/>
        <v>N/A</v>
      </c>
      <c r="DB381" s="175" t="str">
        <f t="shared" si="115"/>
        <v>N/A</v>
      </c>
      <c r="DC381" s="175" t="str">
        <f t="shared" si="116"/>
        <v>N/A</v>
      </c>
      <c r="DD381" s="175" t="str">
        <f t="shared" si="117"/>
        <v>N/A</v>
      </c>
      <c r="DE381" s="175" t="str">
        <f t="shared" si="118"/>
        <v>N/A</v>
      </c>
      <c r="DF381" s="175" t="str">
        <f t="shared" si="119"/>
        <v>N/A</v>
      </c>
    </row>
    <row r="382" spans="9:110" ht="64.5" customHeight="1">
      <c r="I382" s="248"/>
      <c r="Q382" s="226"/>
      <c r="R382" s="203"/>
      <c r="S382" s="203"/>
      <c r="Z382" s="173"/>
      <c r="AA382" s="173"/>
      <c r="AB382" s="173"/>
      <c r="AG382" s="226"/>
      <c r="AH382" s="204"/>
      <c r="AI382" s="204"/>
      <c r="AJ382" s="204"/>
      <c r="AQ382" s="173"/>
      <c r="AR382" s="173"/>
      <c r="AS382" s="173"/>
      <c r="BX382" s="231"/>
      <c r="CA382" s="173"/>
      <c r="CU382" s="175" t="str">
        <f t="shared" si="108"/>
        <v>N/A</v>
      </c>
      <c r="CV382" s="175" t="str">
        <f t="shared" si="109"/>
        <v>N/A</v>
      </c>
      <c r="CW382" s="175" t="str">
        <f t="shared" si="110"/>
        <v>N/A</v>
      </c>
      <c r="CX382" s="175" t="str">
        <f t="shared" si="111"/>
        <v>N/A</v>
      </c>
      <c r="CY382" s="175" t="str">
        <f t="shared" si="112"/>
        <v>N/A</v>
      </c>
      <c r="CZ382" s="175" t="str">
        <f t="shared" si="113"/>
        <v>N/A</v>
      </c>
      <c r="DA382" s="175" t="str">
        <f t="shared" si="114"/>
        <v>N/A</v>
      </c>
      <c r="DB382" s="175" t="str">
        <f t="shared" si="115"/>
        <v>N/A</v>
      </c>
      <c r="DC382" s="175" t="str">
        <f t="shared" si="116"/>
        <v>N/A</v>
      </c>
      <c r="DD382" s="175" t="str">
        <f t="shared" si="117"/>
        <v>N/A</v>
      </c>
      <c r="DE382" s="175" t="str">
        <f t="shared" si="118"/>
        <v>N/A</v>
      </c>
      <c r="DF382" s="175" t="str">
        <f t="shared" si="119"/>
        <v>N/A</v>
      </c>
    </row>
    <row r="383" spans="9:110" ht="64.5" customHeight="1">
      <c r="I383" s="248"/>
      <c r="Q383" s="226"/>
      <c r="R383" s="203"/>
      <c r="S383" s="203"/>
      <c r="Z383" s="173"/>
      <c r="AA383" s="173"/>
      <c r="AB383" s="173"/>
      <c r="AG383" s="226"/>
      <c r="AH383" s="204"/>
      <c r="AI383" s="204"/>
      <c r="AJ383" s="204"/>
      <c r="AQ383" s="173"/>
      <c r="AR383" s="173"/>
      <c r="AS383" s="173"/>
      <c r="BX383" s="231"/>
      <c r="CA383" s="173"/>
      <c r="CU383" s="175" t="str">
        <f t="shared" si="108"/>
        <v>N/A</v>
      </c>
      <c r="CV383" s="175" t="str">
        <f t="shared" si="109"/>
        <v>N/A</v>
      </c>
      <c r="CW383" s="175" t="str">
        <f t="shared" si="110"/>
        <v>N/A</v>
      </c>
      <c r="CX383" s="175" t="str">
        <f t="shared" si="111"/>
        <v>N/A</v>
      </c>
      <c r="CY383" s="175" t="str">
        <f t="shared" si="112"/>
        <v>N/A</v>
      </c>
      <c r="CZ383" s="175" t="str">
        <f t="shared" si="113"/>
        <v>N/A</v>
      </c>
      <c r="DA383" s="175" t="str">
        <f t="shared" si="114"/>
        <v>N/A</v>
      </c>
      <c r="DB383" s="175" t="str">
        <f t="shared" si="115"/>
        <v>N/A</v>
      </c>
      <c r="DC383" s="175" t="str">
        <f t="shared" si="116"/>
        <v>N/A</v>
      </c>
      <c r="DD383" s="175" t="str">
        <f t="shared" si="117"/>
        <v>N/A</v>
      </c>
      <c r="DE383" s="175" t="str">
        <f t="shared" si="118"/>
        <v>N/A</v>
      </c>
      <c r="DF383" s="175" t="str">
        <f t="shared" si="119"/>
        <v>N/A</v>
      </c>
    </row>
    <row r="384" spans="9:110" ht="64.5" customHeight="1">
      <c r="I384" s="248"/>
      <c r="Q384" s="226"/>
      <c r="R384" s="203"/>
      <c r="S384" s="203"/>
      <c r="Z384" s="173"/>
      <c r="AA384" s="173"/>
      <c r="AB384" s="173"/>
      <c r="AG384" s="226"/>
      <c r="AH384" s="204"/>
      <c r="AI384" s="204"/>
      <c r="AJ384" s="204"/>
      <c r="AQ384" s="173"/>
      <c r="AR384" s="173"/>
      <c r="AS384" s="173"/>
      <c r="BX384" s="231"/>
      <c r="CA384" s="173"/>
      <c r="CU384" s="175" t="str">
        <f t="shared" si="108"/>
        <v>N/A</v>
      </c>
      <c r="CV384" s="175" t="str">
        <f t="shared" si="109"/>
        <v>N/A</v>
      </c>
      <c r="CW384" s="175" t="str">
        <f t="shared" si="110"/>
        <v>N/A</v>
      </c>
      <c r="CX384" s="175" t="str">
        <f t="shared" si="111"/>
        <v>N/A</v>
      </c>
      <c r="CY384" s="175" t="str">
        <f t="shared" si="112"/>
        <v>N/A</v>
      </c>
      <c r="CZ384" s="175" t="str">
        <f t="shared" si="113"/>
        <v>N/A</v>
      </c>
      <c r="DA384" s="175" t="str">
        <f t="shared" si="114"/>
        <v>N/A</v>
      </c>
      <c r="DB384" s="175" t="str">
        <f t="shared" si="115"/>
        <v>N/A</v>
      </c>
      <c r="DC384" s="175" t="str">
        <f t="shared" si="116"/>
        <v>N/A</v>
      </c>
      <c r="DD384" s="175" t="str">
        <f t="shared" si="117"/>
        <v>N/A</v>
      </c>
      <c r="DE384" s="175" t="str">
        <f t="shared" si="118"/>
        <v>N/A</v>
      </c>
      <c r="DF384" s="175" t="str">
        <f t="shared" si="119"/>
        <v>N/A</v>
      </c>
    </row>
    <row r="385" spans="9:110" ht="64.5" customHeight="1">
      <c r="I385" s="248"/>
      <c r="Q385" s="226"/>
      <c r="R385" s="203"/>
      <c r="S385" s="203"/>
      <c r="Z385" s="173"/>
      <c r="AA385" s="173"/>
      <c r="AB385" s="173"/>
      <c r="AG385" s="226"/>
      <c r="AH385" s="204"/>
      <c r="AI385" s="204"/>
      <c r="AJ385" s="204"/>
      <c r="AQ385" s="173"/>
      <c r="AR385" s="173"/>
      <c r="AS385" s="173"/>
      <c r="BX385" s="231"/>
      <c r="CA385" s="173"/>
      <c r="CU385" s="175" t="str">
        <f t="shared" si="108"/>
        <v>N/A</v>
      </c>
      <c r="CV385" s="175" t="str">
        <f t="shared" si="109"/>
        <v>N/A</v>
      </c>
      <c r="CW385" s="175" t="str">
        <f t="shared" si="110"/>
        <v>N/A</v>
      </c>
      <c r="CX385" s="175" t="str">
        <f t="shared" si="111"/>
        <v>N/A</v>
      </c>
      <c r="CY385" s="175" t="str">
        <f t="shared" si="112"/>
        <v>N/A</v>
      </c>
      <c r="CZ385" s="175" t="str">
        <f t="shared" si="113"/>
        <v>N/A</v>
      </c>
      <c r="DA385" s="175" t="str">
        <f t="shared" si="114"/>
        <v>N/A</v>
      </c>
      <c r="DB385" s="175" t="str">
        <f t="shared" si="115"/>
        <v>N/A</v>
      </c>
      <c r="DC385" s="175" t="str">
        <f t="shared" si="116"/>
        <v>N/A</v>
      </c>
      <c r="DD385" s="175" t="str">
        <f t="shared" si="117"/>
        <v>N/A</v>
      </c>
      <c r="DE385" s="175" t="str">
        <f t="shared" si="118"/>
        <v>N/A</v>
      </c>
      <c r="DF385" s="175" t="str">
        <f t="shared" si="119"/>
        <v>N/A</v>
      </c>
    </row>
    <row r="386" spans="9:110" ht="64.5" customHeight="1">
      <c r="I386" s="248"/>
      <c r="Q386" s="226"/>
      <c r="R386" s="203"/>
      <c r="S386" s="203"/>
      <c r="Z386" s="173"/>
      <c r="AA386" s="173"/>
      <c r="AB386" s="173"/>
      <c r="AG386" s="226"/>
      <c r="AH386" s="204"/>
      <c r="AI386" s="204"/>
      <c r="AJ386" s="204"/>
      <c r="AQ386" s="173"/>
      <c r="AR386" s="173"/>
      <c r="AS386" s="173"/>
      <c r="BX386" s="231"/>
      <c r="CA386" s="173"/>
      <c r="CU386" s="175" t="str">
        <f t="shared" si="108"/>
        <v>N/A</v>
      </c>
      <c r="CV386" s="175" t="str">
        <f t="shared" si="109"/>
        <v>N/A</v>
      </c>
      <c r="CW386" s="175" t="str">
        <f t="shared" si="110"/>
        <v>N/A</v>
      </c>
      <c r="CX386" s="175" t="str">
        <f t="shared" si="111"/>
        <v>N/A</v>
      </c>
      <c r="CY386" s="175" t="str">
        <f t="shared" si="112"/>
        <v>N/A</v>
      </c>
      <c r="CZ386" s="175" t="str">
        <f t="shared" si="113"/>
        <v>N/A</v>
      </c>
      <c r="DA386" s="175" t="str">
        <f t="shared" si="114"/>
        <v>N/A</v>
      </c>
      <c r="DB386" s="175" t="str">
        <f t="shared" si="115"/>
        <v>N/A</v>
      </c>
      <c r="DC386" s="175" t="str">
        <f t="shared" si="116"/>
        <v>N/A</v>
      </c>
      <c r="DD386" s="175" t="str">
        <f t="shared" si="117"/>
        <v>N/A</v>
      </c>
      <c r="DE386" s="175" t="str">
        <f t="shared" si="118"/>
        <v>N/A</v>
      </c>
      <c r="DF386" s="175" t="str">
        <f t="shared" si="119"/>
        <v>N/A</v>
      </c>
    </row>
    <row r="387" spans="9:110" ht="64.5" customHeight="1">
      <c r="I387" s="248"/>
      <c r="Q387" s="226"/>
      <c r="R387" s="203"/>
      <c r="S387" s="203"/>
      <c r="Z387" s="173"/>
      <c r="AA387" s="173"/>
      <c r="AB387" s="173"/>
      <c r="AG387" s="226"/>
      <c r="AH387" s="204"/>
      <c r="AI387" s="204"/>
      <c r="AJ387" s="204"/>
      <c r="AQ387" s="173"/>
      <c r="AR387" s="173"/>
      <c r="AS387" s="173"/>
      <c r="BX387" s="231"/>
      <c r="CA387" s="173"/>
      <c r="CU387" s="175" t="str">
        <f t="shared" ref="CU387:CU438" si="120">+IF(CP387=$CU$1,CS387,"N/A")</f>
        <v>N/A</v>
      </c>
      <c r="CV387" s="175" t="str">
        <f t="shared" ref="CV387:CV438" si="121">+IF(CP387=$CV$1,CS387,"N/A")</f>
        <v>N/A</v>
      </c>
      <c r="CW387" s="175" t="str">
        <f t="shared" ref="CW387:CW438" si="122">+IF(CP387=$CW$1,CS387,"N/A")</f>
        <v>N/A</v>
      </c>
      <c r="CX387" s="175" t="str">
        <f t="shared" ref="CX387:CX438" si="123">+IF(CP387=$CX$1,CS387,"N/A")</f>
        <v>N/A</v>
      </c>
      <c r="CY387" s="175" t="str">
        <f t="shared" ref="CY387:CY438" si="124">+IF(CP387=$CY$1,CS387,"N/A")</f>
        <v>N/A</v>
      </c>
      <c r="CZ387" s="175" t="str">
        <f t="shared" ref="CZ387:CZ438" si="125">+IF(CP387=$CZ$1,CS387,"N/A")</f>
        <v>N/A</v>
      </c>
      <c r="DA387" s="175" t="str">
        <f t="shared" ref="DA387:DA438" si="126">+IF(CP387=$DA$1,CS387,"N/A")</f>
        <v>N/A</v>
      </c>
      <c r="DB387" s="175" t="str">
        <f t="shared" ref="DB387:DB438" si="127">+IF(CP387=$DB$1,CS387,"N/A")</f>
        <v>N/A</v>
      </c>
      <c r="DC387" s="175" t="str">
        <f t="shared" ref="DC387:DC438" si="128">+IF(CP387=$DC$1,CS387,"N/A")</f>
        <v>N/A</v>
      </c>
      <c r="DD387" s="175" t="str">
        <f t="shared" ref="DD387:DD438" si="129">+IF(CP387=$DD$1,CS387,"N/A")</f>
        <v>N/A</v>
      </c>
      <c r="DE387" s="175" t="str">
        <f t="shared" ref="DE387:DE438" si="130">+IF(CP387=$DE$1,CS387,"N/A")</f>
        <v>N/A</v>
      </c>
      <c r="DF387" s="175" t="str">
        <f t="shared" ref="DF387:DF437" si="131">+IF(CP387=$DF$1,CS387,"N/A")</f>
        <v>N/A</v>
      </c>
    </row>
    <row r="388" spans="9:110" ht="64.5" customHeight="1">
      <c r="I388" s="248"/>
      <c r="Q388" s="226"/>
      <c r="R388" s="203"/>
      <c r="S388" s="203"/>
      <c r="Z388" s="173"/>
      <c r="AA388" s="173"/>
      <c r="AB388" s="173"/>
      <c r="AG388" s="226"/>
      <c r="AH388" s="204"/>
      <c r="AI388" s="204"/>
      <c r="AJ388" s="204"/>
      <c r="AQ388" s="173"/>
      <c r="AR388" s="173"/>
      <c r="AS388" s="173"/>
      <c r="BX388" s="231"/>
      <c r="CA388" s="173"/>
      <c r="CU388" s="175" t="str">
        <f t="shared" si="120"/>
        <v>N/A</v>
      </c>
      <c r="CV388" s="175" t="str">
        <f t="shared" si="121"/>
        <v>N/A</v>
      </c>
      <c r="CW388" s="175" t="str">
        <f t="shared" si="122"/>
        <v>N/A</v>
      </c>
      <c r="CX388" s="175" t="str">
        <f t="shared" si="123"/>
        <v>N/A</v>
      </c>
      <c r="CY388" s="175" t="str">
        <f t="shared" si="124"/>
        <v>N/A</v>
      </c>
      <c r="CZ388" s="175" t="str">
        <f t="shared" si="125"/>
        <v>N/A</v>
      </c>
      <c r="DA388" s="175" t="str">
        <f t="shared" si="126"/>
        <v>N/A</v>
      </c>
      <c r="DB388" s="175" t="str">
        <f t="shared" si="127"/>
        <v>N/A</v>
      </c>
      <c r="DC388" s="175" t="str">
        <f t="shared" si="128"/>
        <v>N/A</v>
      </c>
      <c r="DD388" s="175" t="str">
        <f t="shared" si="129"/>
        <v>N/A</v>
      </c>
      <c r="DE388" s="175" t="str">
        <f t="shared" si="130"/>
        <v>N/A</v>
      </c>
      <c r="DF388" s="175" t="str">
        <f t="shared" si="131"/>
        <v>N/A</v>
      </c>
    </row>
    <row r="389" spans="9:110" ht="64.5" customHeight="1">
      <c r="I389" s="248"/>
      <c r="Q389" s="226"/>
      <c r="R389" s="203"/>
      <c r="S389" s="203"/>
      <c r="Z389" s="173"/>
      <c r="AA389" s="173"/>
      <c r="AB389" s="173"/>
      <c r="AG389" s="226"/>
      <c r="AH389" s="204"/>
      <c r="AI389" s="204"/>
      <c r="AJ389" s="204"/>
      <c r="AQ389" s="173"/>
      <c r="AR389" s="173"/>
      <c r="AS389" s="173"/>
      <c r="BX389" s="231"/>
      <c r="CA389" s="173"/>
      <c r="CU389" s="175" t="str">
        <f t="shared" si="120"/>
        <v>N/A</v>
      </c>
      <c r="CV389" s="175" t="str">
        <f t="shared" si="121"/>
        <v>N/A</v>
      </c>
      <c r="CW389" s="175" t="str">
        <f t="shared" si="122"/>
        <v>N/A</v>
      </c>
      <c r="CX389" s="175" t="str">
        <f t="shared" si="123"/>
        <v>N/A</v>
      </c>
      <c r="CY389" s="175" t="str">
        <f t="shared" si="124"/>
        <v>N/A</v>
      </c>
      <c r="CZ389" s="175" t="str">
        <f t="shared" si="125"/>
        <v>N/A</v>
      </c>
      <c r="DA389" s="175" t="str">
        <f t="shared" si="126"/>
        <v>N/A</v>
      </c>
      <c r="DB389" s="175" t="str">
        <f t="shared" si="127"/>
        <v>N/A</v>
      </c>
      <c r="DC389" s="175" t="str">
        <f t="shared" si="128"/>
        <v>N/A</v>
      </c>
      <c r="DD389" s="175" t="str">
        <f t="shared" si="129"/>
        <v>N/A</v>
      </c>
      <c r="DE389" s="175" t="str">
        <f t="shared" si="130"/>
        <v>N/A</v>
      </c>
      <c r="DF389" s="175" t="str">
        <f t="shared" si="131"/>
        <v>N/A</v>
      </c>
    </row>
    <row r="390" spans="9:110" ht="64.5" customHeight="1">
      <c r="I390" s="248"/>
      <c r="Q390" s="226"/>
      <c r="R390" s="203"/>
      <c r="S390" s="203"/>
      <c r="Z390" s="173"/>
      <c r="AA390" s="173"/>
      <c r="AB390" s="173"/>
      <c r="AG390" s="226"/>
      <c r="AH390" s="204"/>
      <c r="AI390" s="204"/>
      <c r="AJ390" s="204"/>
      <c r="AQ390" s="173"/>
      <c r="AR390" s="173"/>
      <c r="AS390" s="173"/>
      <c r="BX390" s="231"/>
      <c r="CA390" s="173"/>
      <c r="CU390" s="175" t="str">
        <f t="shared" si="120"/>
        <v>N/A</v>
      </c>
      <c r="CV390" s="175" t="str">
        <f t="shared" si="121"/>
        <v>N/A</v>
      </c>
      <c r="CW390" s="175" t="str">
        <f t="shared" si="122"/>
        <v>N/A</v>
      </c>
      <c r="CX390" s="175" t="str">
        <f t="shared" si="123"/>
        <v>N/A</v>
      </c>
      <c r="CY390" s="175" t="str">
        <f t="shared" si="124"/>
        <v>N/A</v>
      </c>
      <c r="CZ390" s="175" t="str">
        <f t="shared" si="125"/>
        <v>N/A</v>
      </c>
      <c r="DA390" s="175" t="str">
        <f t="shared" si="126"/>
        <v>N/A</v>
      </c>
      <c r="DB390" s="175" t="str">
        <f t="shared" si="127"/>
        <v>N/A</v>
      </c>
      <c r="DC390" s="175" t="str">
        <f t="shared" si="128"/>
        <v>N/A</v>
      </c>
      <c r="DD390" s="175" t="str">
        <f t="shared" si="129"/>
        <v>N/A</v>
      </c>
      <c r="DE390" s="175" t="str">
        <f t="shared" si="130"/>
        <v>N/A</v>
      </c>
      <c r="DF390" s="175" t="str">
        <f t="shared" si="131"/>
        <v>N/A</v>
      </c>
    </row>
    <row r="391" spans="9:110" ht="64.5" customHeight="1">
      <c r="I391" s="248"/>
      <c r="Q391" s="226"/>
      <c r="R391" s="203"/>
      <c r="S391" s="203"/>
      <c r="Z391" s="173"/>
      <c r="AA391" s="173"/>
      <c r="AB391" s="173"/>
      <c r="AG391" s="226"/>
      <c r="AH391" s="204"/>
      <c r="AI391" s="204"/>
      <c r="AJ391" s="204"/>
      <c r="AQ391" s="173"/>
      <c r="AR391" s="173"/>
      <c r="AS391" s="173"/>
      <c r="BX391" s="231"/>
      <c r="CA391" s="173"/>
      <c r="CU391" s="175" t="str">
        <f t="shared" si="120"/>
        <v>N/A</v>
      </c>
      <c r="CV391" s="175" t="str">
        <f t="shared" si="121"/>
        <v>N/A</v>
      </c>
      <c r="CW391" s="175" t="str">
        <f t="shared" si="122"/>
        <v>N/A</v>
      </c>
      <c r="CX391" s="175" t="str">
        <f t="shared" si="123"/>
        <v>N/A</v>
      </c>
      <c r="CY391" s="175" t="str">
        <f t="shared" si="124"/>
        <v>N/A</v>
      </c>
      <c r="CZ391" s="175" t="str">
        <f t="shared" si="125"/>
        <v>N/A</v>
      </c>
      <c r="DA391" s="175" t="str">
        <f t="shared" si="126"/>
        <v>N/A</v>
      </c>
      <c r="DB391" s="175" t="str">
        <f t="shared" si="127"/>
        <v>N/A</v>
      </c>
      <c r="DC391" s="175" t="str">
        <f t="shared" si="128"/>
        <v>N/A</v>
      </c>
      <c r="DD391" s="175" t="str">
        <f t="shared" si="129"/>
        <v>N/A</v>
      </c>
      <c r="DE391" s="175" t="str">
        <f t="shared" si="130"/>
        <v>N/A</v>
      </c>
      <c r="DF391" s="175" t="str">
        <f t="shared" si="131"/>
        <v>N/A</v>
      </c>
    </row>
    <row r="392" spans="9:110" ht="64.5" customHeight="1">
      <c r="I392" s="339"/>
      <c r="J392" s="339"/>
      <c r="Q392" s="203"/>
      <c r="R392" s="203"/>
      <c r="S392" s="203"/>
      <c r="Z392" s="173"/>
      <c r="AA392" s="173"/>
      <c r="AB392" s="173"/>
      <c r="AG392" s="226"/>
      <c r="AH392" s="204"/>
      <c r="AI392" s="204"/>
      <c r="AJ392" s="204"/>
      <c r="AQ392" s="173"/>
      <c r="AR392" s="173"/>
      <c r="AS392" s="173"/>
      <c r="BX392" s="231"/>
      <c r="CA392" s="173"/>
      <c r="CU392" s="175" t="str">
        <f t="shared" si="120"/>
        <v>N/A</v>
      </c>
      <c r="CV392" s="175" t="str">
        <f t="shared" si="121"/>
        <v>N/A</v>
      </c>
      <c r="CW392" s="175" t="str">
        <f t="shared" si="122"/>
        <v>N/A</v>
      </c>
      <c r="CX392" s="175" t="str">
        <f t="shared" si="123"/>
        <v>N/A</v>
      </c>
      <c r="CY392" s="175" t="str">
        <f t="shared" si="124"/>
        <v>N/A</v>
      </c>
      <c r="CZ392" s="175" t="str">
        <f t="shared" si="125"/>
        <v>N/A</v>
      </c>
      <c r="DA392" s="175" t="str">
        <f t="shared" si="126"/>
        <v>N/A</v>
      </c>
      <c r="DB392" s="175" t="str">
        <f t="shared" si="127"/>
        <v>N/A</v>
      </c>
      <c r="DC392" s="175" t="str">
        <f t="shared" si="128"/>
        <v>N/A</v>
      </c>
      <c r="DD392" s="175" t="str">
        <f t="shared" si="129"/>
        <v>N/A</v>
      </c>
      <c r="DE392" s="175" t="str">
        <f t="shared" si="130"/>
        <v>N/A</v>
      </c>
      <c r="DF392" s="175" t="str">
        <f t="shared" si="131"/>
        <v>N/A</v>
      </c>
    </row>
    <row r="393" spans="9:110" ht="64.5" customHeight="1">
      <c r="I393" s="248"/>
      <c r="Q393" s="203"/>
      <c r="R393" s="203"/>
      <c r="S393" s="203"/>
      <c r="Z393" s="173"/>
      <c r="AA393" s="173"/>
      <c r="AB393" s="173"/>
      <c r="AG393" s="226"/>
      <c r="AH393" s="204"/>
      <c r="AI393" s="204"/>
      <c r="AJ393" s="204"/>
      <c r="AQ393" s="173"/>
      <c r="AR393" s="173"/>
      <c r="AS393" s="173"/>
      <c r="BX393" s="231"/>
      <c r="CA393" s="173"/>
      <c r="CU393" s="175" t="str">
        <f t="shared" si="120"/>
        <v>N/A</v>
      </c>
      <c r="CV393" s="175" t="str">
        <f t="shared" si="121"/>
        <v>N/A</v>
      </c>
      <c r="CW393" s="175" t="str">
        <f t="shared" si="122"/>
        <v>N/A</v>
      </c>
      <c r="CX393" s="175" t="str">
        <f t="shared" si="123"/>
        <v>N/A</v>
      </c>
      <c r="CY393" s="175" t="str">
        <f t="shared" si="124"/>
        <v>N/A</v>
      </c>
      <c r="CZ393" s="175" t="str">
        <f t="shared" si="125"/>
        <v>N/A</v>
      </c>
      <c r="DA393" s="175" t="str">
        <f t="shared" si="126"/>
        <v>N/A</v>
      </c>
      <c r="DB393" s="175" t="str">
        <f t="shared" si="127"/>
        <v>N/A</v>
      </c>
      <c r="DC393" s="175" t="str">
        <f t="shared" si="128"/>
        <v>N/A</v>
      </c>
      <c r="DD393" s="175" t="str">
        <f t="shared" si="129"/>
        <v>N/A</v>
      </c>
      <c r="DE393" s="175" t="str">
        <f t="shared" si="130"/>
        <v>N/A</v>
      </c>
      <c r="DF393" s="175" t="str">
        <f t="shared" si="131"/>
        <v>N/A</v>
      </c>
    </row>
    <row r="394" spans="9:110" ht="64.5" customHeight="1">
      <c r="I394" s="248"/>
      <c r="Q394" s="203"/>
      <c r="R394" s="203"/>
      <c r="S394" s="203"/>
      <c r="Z394" s="173"/>
      <c r="AA394" s="173"/>
      <c r="AB394" s="173"/>
      <c r="AG394" s="226"/>
      <c r="AH394" s="204"/>
      <c r="AI394" s="204"/>
      <c r="AJ394" s="204"/>
      <c r="AQ394" s="173"/>
      <c r="AR394" s="173"/>
      <c r="AS394" s="173"/>
      <c r="BX394" s="231"/>
      <c r="CA394" s="173"/>
      <c r="CU394" s="175" t="str">
        <f t="shared" si="120"/>
        <v>N/A</v>
      </c>
      <c r="CV394" s="175" t="str">
        <f t="shared" si="121"/>
        <v>N/A</v>
      </c>
      <c r="CW394" s="175" t="str">
        <f t="shared" si="122"/>
        <v>N/A</v>
      </c>
      <c r="CX394" s="175" t="str">
        <f t="shared" si="123"/>
        <v>N/A</v>
      </c>
      <c r="CY394" s="175" t="str">
        <f t="shared" si="124"/>
        <v>N/A</v>
      </c>
      <c r="CZ394" s="175" t="str">
        <f t="shared" si="125"/>
        <v>N/A</v>
      </c>
      <c r="DA394" s="175" t="str">
        <f t="shared" si="126"/>
        <v>N/A</v>
      </c>
      <c r="DB394" s="175" t="str">
        <f t="shared" si="127"/>
        <v>N/A</v>
      </c>
      <c r="DC394" s="175" t="str">
        <f t="shared" si="128"/>
        <v>N/A</v>
      </c>
      <c r="DD394" s="175" t="str">
        <f t="shared" si="129"/>
        <v>N/A</v>
      </c>
      <c r="DE394" s="175" t="str">
        <f t="shared" si="130"/>
        <v>N/A</v>
      </c>
      <c r="DF394" s="175" t="str">
        <f t="shared" si="131"/>
        <v>N/A</v>
      </c>
    </row>
    <row r="395" spans="9:110" ht="64.5" customHeight="1">
      <c r="I395" s="248"/>
      <c r="Q395" s="203"/>
      <c r="R395" s="203"/>
      <c r="S395" s="203"/>
      <c r="Z395" s="173"/>
      <c r="AA395" s="173"/>
      <c r="AB395" s="173"/>
      <c r="AH395" s="204"/>
      <c r="AI395" s="204"/>
      <c r="AJ395" s="204"/>
      <c r="AQ395" s="173"/>
      <c r="AR395" s="173"/>
      <c r="AS395" s="173"/>
      <c r="BX395" s="231"/>
      <c r="CA395" s="173"/>
      <c r="CU395" s="175" t="str">
        <f t="shared" si="120"/>
        <v>N/A</v>
      </c>
      <c r="CV395" s="175" t="str">
        <f t="shared" si="121"/>
        <v>N/A</v>
      </c>
      <c r="CW395" s="175" t="str">
        <f t="shared" si="122"/>
        <v>N/A</v>
      </c>
      <c r="CX395" s="175" t="str">
        <f t="shared" si="123"/>
        <v>N/A</v>
      </c>
      <c r="CY395" s="175" t="str">
        <f t="shared" si="124"/>
        <v>N/A</v>
      </c>
      <c r="CZ395" s="175" t="str">
        <f t="shared" si="125"/>
        <v>N/A</v>
      </c>
      <c r="DA395" s="175" t="str">
        <f t="shared" si="126"/>
        <v>N/A</v>
      </c>
      <c r="DB395" s="175" t="str">
        <f t="shared" si="127"/>
        <v>N/A</v>
      </c>
      <c r="DC395" s="175" t="str">
        <f t="shared" si="128"/>
        <v>N/A</v>
      </c>
      <c r="DD395" s="175" t="str">
        <f t="shared" si="129"/>
        <v>N/A</v>
      </c>
      <c r="DE395" s="175" t="str">
        <f t="shared" si="130"/>
        <v>N/A</v>
      </c>
      <c r="DF395" s="175" t="str">
        <f t="shared" si="131"/>
        <v>N/A</v>
      </c>
    </row>
    <row r="396" spans="9:110" ht="64.5" customHeight="1">
      <c r="I396" s="248"/>
      <c r="Q396" s="203"/>
      <c r="R396" s="203"/>
      <c r="S396" s="203"/>
      <c r="Z396" s="173"/>
      <c r="AA396" s="173"/>
      <c r="AB396" s="173"/>
      <c r="AH396" s="204"/>
      <c r="AI396" s="204"/>
      <c r="AJ396" s="204"/>
      <c r="AQ396" s="173"/>
      <c r="AR396" s="173"/>
      <c r="AS396" s="173"/>
      <c r="BX396" s="231"/>
      <c r="CA396" s="173"/>
      <c r="CU396" s="175" t="str">
        <f t="shared" si="120"/>
        <v>N/A</v>
      </c>
      <c r="CV396" s="175" t="str">
        <f t="shared" si="121"/>
        <v>N/A</v>
      </c>
      <c r="CW396" s="175" t="str">
        <f t="shared" si="122"/>
        <v>N/A</v>
      </c>
      <c r="CX396" s="175" t="str">
        <f t="shared" si="123"/>
        <v>N/A</v>
      </c>
      <c r="CY396" s="175" t="str">
        <f t="shared" si="124"/>
        <v>N/A</v>
      </c>
      <c r="CZ396" s="175" t="str">
        <f t="shared" si="125"/>
        <v>N/A</v>
      </c>
      <c r="DA396" s="175" t="str">
        <f t="shared" si="126"/>
        <v>N/A</v>
      </c>
      <c r="DB396" s="175" t="str">
        <f t="shared" si="127"/>
        <v>N/A</v>
      </c>
      <c r="DC396" s="175" t="str">
        <f t="shared" si="128"/>
        <v>N/A</v>
      </c>
      <c r="DD396" s="175" t="str">
        <f t="shared" si="129"/>
        <v>N/A</v>
      </c>
      <c r="DE396" s="175" t="str">
        <f t="shared" si="130"/>
        <v>N/A</v>
      </c>
      <c r="DF396" s="175" t="str">
        <f t="shared" si="131"/>
        <v>N/A</v>
      </c>
    </row>
    <row r="397" spans="9:110" ht="64.5" customHeight="1">
      <c r="I397" s="248"/>
      <c r="Q397" s="203"/>
      <c r="R397" s="203"/>
      <c r="S397" s="203"/>
      <c r="Z397" s="173"/>
      <c r="AA397" s="173"/>
      <c r="AB397" s="173"/>
      <c r="AH397" s="204"/>
      <c r="AI397" s="204"/>
      <c r="AJ397" s="204"/>
      <c r="AQ397" s="173"/>
      <c r="AR397" s="173"/>
      <c r="AS397" s="173"/>
      <c r="BX397" s="231"/>
      <c r="CA397" s="173"/>
      <c r="CU397" s="175" t="str">
        <f t="shared" si="120"/>
        <v>N/A</v>
      </c>
      <c r="CV397" s="175" t="str">
        <f t="shared" si="121"/>
        <v>N/A</v>
      </c>
      <c r="CW397" s="175" t="str">
        <f t="shared" si="122"/>
        <v>N/A</v>
      </c>
      <c r="CX397" s="175" t="str">
        <f t="shared" si="123"/>
        <v>N/A</v>
      </c>
      <c r="CY397" s="175" t="str">
        <f t="shared" si="124"/>
        <v>N/A</v>
      </c>
      <c r="CZ397" s="175" t="str">
        <f t="shared" si="125"/>
        <v>N/A</v>
      </c>
      <c r="DA397" s="175" t="str">
        <f t="shared" si="126"/>
        <v>N/A</v>
      </c>
      <c r="DB397" s="175" t="str">
        <f t="shared" si="127"/>
        <v>N/A</v>
      </c>
      <c r="DC397" s="175" t="str">
        <f t="shared" si="128"/>
        <v>N/A</v>
      </c>
      <c r="DD397" s="175" t="str">
        <f t="shared" si="129"/>
        <v>N/A</v>
      </c>
      <c r="DE397" s="175" t="str">
        <f t="shared" si="130"/>
        <v>N/A</v>
      </c>
      <c r="DF397" s="175" t="str">
        <f t="shared" si="131"/>
        <v>N/A</v>
      </c>
    </row>
    <row r="398" spans="9:110" ht="64.5" customHeight="1">
      <c r="I398" s="248"/>
      <c r="Q398" s="203"/>
      <c r="R398" s="203"/>
      <c r="S398" s="203"/>
      <c r="Z398" s="173"/>
      <c r="AA398" s="173"/>
      <c r="AB398" s="173"/>
      <c r="AH398" s="204"/>
      <c r="AI398" s="204"/>
      <c r="AJ398" s="204"/>
      <c r="AQ398" s="173"/>
      <c r="AR398" s="173"/>
      <c r="AS398" s="173"/>
      <c r="BX398" s="231"/>
      <c r="CA398" s="173"/>
      <c r="CU398" s="175" t="str">
        <f t="shared" si="120"/>
        <v>N/A</v>
      </c>
      <c r="CV398" s="175" t="str">
        <f t="shared" si="121"/>
        <v>N/A</v>
      </c>
      <c r="CW398" s="175" t="str">
        <f t="shared" si="122"/>
        <v>N/A</v>
      </c>
      <c r="CX398" s="175" t="str">
        <f t="shared" si="123"/>
        <v>N/A</v>
      </c>
      <c r="CY398" s="175" t="str">
        <f t="shared" si="124"/>
        <v>N/A</v>
      </c>
      <c r="CZ398" s="175" t="str">
        <f t="shared" si="125"/>
        <v>N/A</v>
      </c>
      <c r="DA398" s="175" t="str">
        <f t="shared" si="126"/>
        <v>N/A</v>
      </c>
      <c r="DB398" s="175" t="str">
        <f t="shared" si="127"/>
        <v>N/A</v>
      </c>
      <c r="DC398" s="175" t="str">
        <f t="shared" si="128"/>
        <v>N/A</v>
      </c>
      <c r="DD398" s="175" t="str">
        <f t="shared" si="129"/>
        <v>N/A</v>
      </c>
      <c r="DE398" s="175" t="str">
        <f t="shared" si="130"/>
        <v>N/A</v>
      </c>
      <c r="DF398" s="175" t="str">
        <f t="shared" si="131"/>
        <v>N/A</v>
      </c>
    </row>
    <row r="399" spans="9:110" ht="64.5" customHeight="1">
      <c r="I399" s="248"/>
      <c r="Q399" s="203"/>
      <c r="R399" s="203"/>
      <c r="S399" s="203"/>
      <c r="Z399" s="173"/>
      <c r="AA399" s="173"/>
      <c r="AB399" s="173"/>
      <c r="AH399" s="204"/>
      <c r="AI399" s="204"/>
      <c r="AJ399" s="204"/>
      <c r="AQ399" s="173"/>
      <c r="AR399" s="173"/>
      <c r="AS399" s="173"/>
      <c r="BX399" s="231"/>
      <c r="CA399" s="173"/>
      <c r="CU399" s="175" t="str">
        <f t="shared" si="120"/>
        <v>N/A</v>
      </c>
      <c r="CV399" s="175" t="str">
        <f t="shared" si="121"/>
        <v>N/A</v>
      </c>
      <c r="CW399" s="175" t="str">
        <f t="shared" si="122"/>
        <v>N/A</v>
      </c>
      <c r="CX399" s="175" t="str">
        <f t="shared" si="123"/>
        <v>N/A</v>
      </c>
      <c r="CY399" s="175" t="str">
        <f t="shared" si="124"/>
        <v>N/A</v>
      </c>
      <c r="CZ399" s="175" t="str">
        <f t="shared" si="125"/>
        <v>N/A</v>
      </c>
      <c r="DA399" s="175" t="str">
        <f t="shared" si="126"/>
        <v>N/A</v>
      </c>
      <c r="DB399" s="175" t="str">
        <f t="shared" si="127"/>
        <v>N/A</v>
      </c>
      <c r="DC399" s="175" t="str">
        <f t="shared" si="128"/>
        <v>N/A</v>
      </c>
      <c r="DD399" s="175" t="str">
        <f t="shared" si="129"/>
        <v>N/A</v>
      </c>
      <c r="DE399" s="175" t="str">
        <f t="shared" si="130"/>
        <v>N/A</v>
      </c>
      <c r="DF399" s="175" t="str">
        <f t="shared" si="131"/>
        <v>N/A</v>
      </c>
    </row>
    <row r="400" spans="9:110" ht="64.5" customHeight="1">
      <c r="I400" s="248"/>
      <c r="Q400" s="203"/>
      <c r="R400" s="203"/>
      <c r="S400" s="203"/>
      <c r="Z400" s="173"/>
      <c r="AA400" s="173"/>
      <c r="AB400" s="173"/>
      <c r="AH400" s="204"/>
      <c r="AI400" s="204"/>
      <c r="AJ400" s="204"/>
      <c r="AQ400" s="173"/>
      <c r="AR400" s="173"/>
      <c r="AS400" s="173"/>
      <c r="BX400" s="231"/>
      <c r="CA400" s="173"/>
      <c r="CU400" s="175" t="str">
        <f t="shared" si="120"/>
        <v>N/A</v>
      </c>
      <c r="CV400" s="175" t="str">
        <f t="shared" si="121"/>
        <v>N/A</v>
      </c>
      <c r="CW400" s="175" t="str">
        <f t="shared" si="122"/>
        <v>N/A</v>
      </c>
      <c r="CX400" s="175" t="str">
        <f t="shared" si="123"/>
        <v>N/A</v>
      </c>
      <c r="CY400" s="175" t="str">
        <f t="shared" si="124"/>
        <v>N/A</v>
      </c>
      <c r="CZ400" s="175" t="str">
        <f t="shared" si="125"/>
        <v>N/A</v>
      </c>
      <c r="DA400" s="175" t="str">
        <f t="shared" si="126"/>
        <v>N/A</v>
      </c>
      <c r="DB400" s="175" t="str">
        <f t="shared" si="127"/>
        <v>N/A</v>
      </c>
      <c r="DC400" s="175" t="str">
        <f t="shared" si="128"/>
        <v>N/A</v>
      </c>
      <c r="DD400" s="175" t="str">
        <f t="shared" si="129"/>
        <v>N/A</v>
      </c>
      <c r="DE400" s="175" t="str">
        <f t="shared" si="130"/>
        <v>N/A</v>
      </c>
      <c r="DF400" s="175" t="str">
        <f t="shared" si="131"/>
        <v>N/A</v>
      </c>
    </row>
    <row r="401" spans="9:110" ht="64.5" customHeight="1">
      <c r="I401" s="248"/>
      <c r="Q401" s="203"/>
      <c r="R401" s="203"/>
      <c r="S401" s="203"/>
      <c r="Z401" s="173"/>
      <c r="AA401" s="173"/>
      <c r="AB401" s="173"/>
      <c r="AH401" s="204"/>
      <c r="AI401" s="204"/>
      <c r="AJ401" s="204"/>
      <c r="AQ401" s="173"/>
      <c r="AR401" s="173"/>
      <c r="AS401" s="173"/>
      <c r="BX401" s="231"/>
      <c r="CA401" s="173"/>
      <c r="CU401" s="175" t="str">
        <f t="shared" si="120"/>
        <v>N/A</v>
      </c>
      <c r="CV401" s="175" t="str">
        <f t="shared" si="121"/>
        <v>N/A</v>
      </c>
      <c r="CW401" s="175" t="str">
        <f t="shared" si="122"/>
        <v>N/A</v>
      </c>
      <c r="CX401" s="175" t="str">
        <f t="shared" si="123"/>
        <v>N/A</v>
      </c>
      <c r="CY401" s="175" t="str">
        <f t="shared" si="124"/>
        <v>N/A</v>
      </c>
      <c r="CZ401" s="175" t="str">
        <f t="shared" si="125"/>
        <v>N/A</v>
      </c>
      <c r="DA401" s="175" t="str">
        <f t="shared" si="126"/>
        <v>N/A</v>
      </c>
      <c r="DB401" s="175" t="str">
        <f t="shared" si="127"/>
        <v>N/A</v>
      </c>
      <c r="DC401" s="175" t="str">
        <f t="shared" si="128"/>
        <v>N/A</v>
      </c>
      <c r="DD401" s="175" t="str">
        <f t="shared" si="129"/>
        <v>N/A</v>
      </c>
      <c r="DE401" s="175" t="str">
        <f t="shared" si="130"/>
        <v>N/A</v>
      </c>
      <c r="DF401" s="175" t="str">
        <f t="shared" si="131"/>
        <v>N/A</v>
      </c>
    </row>
    <row r="402" spans="9:110" ht="64.5" customHeight="1">
      <c r="I402" s="248"/>
      <c r="Q402" s="203"/>
      <c r="R402" s="203"/>
      <c r="S402" s="203"/>
      <c r="Z402" s="173"/>
      <c r="AA402" s="173"/>
      <c r="AB402" s="173"/>
      <c r="AH402" s="204"/>
      <c r="AI402" s="204"/>
      <c r="AJ402" s="204"/>
      <c r="AQ402" s="173"/>
      <c r="AR402" s="173"/>
      <c r="AS402" s="173"/>
      <c r="BX402" s="231"/>
      <c r="CA402" s="173"/>
      <c r="CU402" s="175" t="str">
        <f t="shared" si="120"/>
        <v>N/A</v>
      </c>
      <c r="CV402" s="175" t="str">
        <f t="shared" si="121"/>
        <v>N/A</v>
      </c>
      <c r="CW402" s="175" t="str">
        <f t="shared" si="122"/>
        <v>N/A</v>
      </c>
      <c r="CX402" s="175" t="str">
        <f t="shared" si="123"/>
        <v>N/A</v>
      </c>
      <c r="CY402" s="175" t="str">
        <f t="shared" si="124"/>
        <v>N/A</v>
      </c>
      <c r="CZ402" s="175" t="str">
        <f t="shared" si="125"/>
        <v>N/A</v>
      </c>
      <c r="DA402" s="175" t="str">
        <f t="shared" si="126"/>
        <v>N/A</v>
      </c>
      <c r="DB402" s="175" t="str">
        <f t="shared" si="127"/>
        <v>N/A</v>
      </c>
      <c r="DC402" s="175" t="str">
        <f t="shared" si="128"/>
        <v>N/A</v>
      </c>
      <c r="DD402" s="175" t="str">
        <f t="shared" si="129"/>
        <v>N/A</v>
      </c>
      <c r="DE402" s="175" t="str">
        <f t="shared" si="130"/>
        <v>N/A</v>
      </c>
      <c r="DF402" s="175" t="str">
        <f t="shared" si="131"/>
        <v>N/A</v>
      </c>
    </row>
    <row r="403" spans="9:110" ht="64.5" customHeight="1">
      <c r="I403" s="248"/>
      <c r="Q403" s="203"/>
      <c r="R403" s="203"/>
      <c r="S403" s="203"/>
      <c r="Z403" s="173"/>
      <c r="AA403" s="173"/>
      <c r="AB403" s="173"/>
      <c r="AH403" s="204"/>
      <c r="AI403" s="204"/>
      <c r="AJ403" s="204"/>
      <c r="AQ403" s="173"/>
      <c r="AR403" s="173"/>
      <c r="AS403" s="173"/>
      <c r="BX403" s="231"/>
      <c r="CA403" s="173"/>
      <c r="CU403" s="175" t="str">
        <f t="shared" si="120"/>
        <v>N/A</v>
      </c>
      <c r="CV403" s="175" t="str">
        <f t="shared" si="121"/>
        <v>N/A</v>
      </c>
      <c r="CW403" s="175" t="str">
        <f t="shared" si="122"/>
        <v>N/A</v>
      </c>
      <c r="CX403" s="175" t="str">
        <f t="shared" si="123"/>
        <v>N/A</v>
      </c>
      <c r="CY403" s="175" t="str">
        <f t="shared" si="124"/>
        <v>N/A</v>
      </c>
      <c r="CZ403" s="175" t="str">
        <f t="shared" si="125"/>
        <v>N/A</v>
      </c>
      <c r="DA403" s="175" t="str">
        <f t="shared" si="126"/>
        <v>N/A</v>
      </c>
      <c r="DB403" s="175" t="str">
        <f t="shared" si="127"/>
        <v>N/A</v>
      </c>
      <c r="DC403" s="175" t="str">
        <f t="shared" si="128"/>
        <v>N/A</v>
      </c>
      <c r="DD403" s="175" t="str">
        <f t="shared" si="129"/>
        <v>N/A</v>
      </c>
      <c r="DE403" s="175" t="str">
        <f t="shared" si="130"/>
        <v>N/A</v>
      </c>
      <c r="DF403" s="175" t="str">
        <f t="shared" si="131"/>
        <v>N/A</v>
      </c>
    </row>
    <row r="404" spans="9:110" ht="64.5" customHeight="1">
      <c r="I404" s="248"/>
      <c r="Q404" s="203"/>
      <c r="R404" s="203"/>
      <c r="S404" s="203"/>
      <c r="Z404" s="173"/>
      <c r="AA404" s="173"/>
      <c r="AB404" s="173"/>
      <c r="AH404" s="204"/>
      <c r="AI404" s="204"/>
      <c r="AJ404" s="204"/>
      <c r="AQ404" s="173"/>
      <c r="AR404" s="173"/>
      <c r="AS404" s="173"/>
      <c r="BX404" s="231"/>
      <c r="CA404" s="173"/>
      <c r="CU404" s="175" t="str">
        <f t="shared" si="120"/>
        <v>N/A</v>
      </c>
      <c r="CV404" s="175" t="str">
        <f t="shared" si="121"/>
        <v>N/A</v>
      </c>
      <c r="CW404" s="175" t="str">
        <f t="shared" si="122"/>
        <v>N/A</v>
      </c>
      <c r="CX404" s="175" t="str">
        <f t="shared" si="123"/>
        <v>N/A</v>
      </c>
      <c r="CY404" s="175" t="str">
        <f t="shared" si="124"/>
        <v>N/A</v>
      </c>
      <c r="CZ404" s="175" t="str">
        <f t="shared" si="125"/>
        <v>N/A</v>
      </c>
      <c r="DA404" s="175" t="str">
        <f t="shared" si="126"/>
        <v>N/A</v>
      </c>
      <c r="DB404" s="175" t="str">
        <f t="shared" si="127"/>
        <v>N/A</v>
      </c>
      <c r="DC404" s="175" t="str">
        <f t="shared" si="128"/>
        <v>N/A</v>
      </c>
      <c r="DD404" s="175" t="str">
        <f t="shared" si="129"/>
        <v>N/A</v>
      </c>
      <c r="DE404" s="175" t="str">
        <f t="shared" si="130"/>
        <v>N/A</v>
      </c>
      <c r="DF404" s="175" t="str">
        <f t="shared" si="131"/>
        <v>N/A</v>
      </c>
    </row>
    <row r="405" spans="9:110" ht="64.5" customHeight="1">
      <c r="I405" s="248"/>
      <c r="K405" s="242"/>
      <c r="Q405" s="203"/>
      <c r="R405" s="203"/>
      <c r="S405" s="203"/>
      <c r="Z405" s="173"/>
      <c r="AA405" s="173"/>
      <c r="AB405" s="173"/>
      <c r="AH405" s="204"/>
      <c r="AI405" s="204"/>
      <c r="AJ405" s="204"/>
      <c r="AQ405" s="173"/>
      <c r="AR405" s="173"/>
      <c r="AS405" s="173"/>
      <c r="BX405" s="231"/>
      <c r="CA405" s="173"/>
      <c r="CU405" s="175" t="str">
        <f t="shared" si="120"/>
        <v>N/A</v>
      </c>
      <c r="CV405" s="175" t="str">
        <f t="shared" si="121"/>
        <v>N/A</v>
      </c>
      <c r="CW405" s="175" t="str">
        <f t="shared" si="122"/>
        <v>N/A</v>
      </c>
      <c r="CX405" s="175" t="str">
        <f t="shared" si="123"/>
        <v>N/A</v>
      </c>
      <c r="CY405" s="175" t="str">
        <f t="shared" si="124"/>
        <v>N/A</v>
      </c>
      <c r="CZ405" s="175" t="str">
        <f t="shared" si="125"/>
        <v>N/A</v>
      </c>
      <c r="DA405" s="175" t="str">
        <f t="shared" si="126"/>
        <v>N/A</v>
      </c>
      <c r="DB405" s="175" t="str">
        <f t="shared" si="127"/>
        <v>N/A</v>
      </c>
      <c r="DC405" s="175" t="str">
        <f t="shared" si="128"/>
        <v>N/A</v>
      </c>
      <c r="DD405" s="175" t="str">
        <f t="shared" si="129"/>
        <v>N/A</v>
      </c>
      <c r="DE405" s="175" t="str">
        <f t="shared" si="130"/>
        <v>N/A</v>
      </c>
      <c r="DF405" s="175" t="str">
        <f t="shared" si="131"/>
        <v>N/A</v>
      </c>
    </row>
    <row r="406" spans="9:110" ht="64.5" customHeight="1">
      <c r="I406" s="248"/>
      <c r="Q406" s="203"/>
      <c r="R406" s="203"/>
      <c r="S406" s="203"/>
      <c r="Z406" s="173"/>
      <c r="AA406" s="173"/>
      <c r="AB406" s="173"/>
      <c r="AH406" s="204"/>
      <c r="AI406" s="204"/>
      <c r="AJ406" s="204"/>
      <c r="AQ406" s="173"/>
      <c r="AR406" s="173"/>
      <c r="AS406" s="173"/>
      <c r="BX406" s="231"/>
      <c r="CA406" s="173"/>
      <c r="CU406" s="175" t="str">
        <f t="shared" si="120"/>
        <v>N/A</v>
      </c>
      <c r="CV406" s="175" t="str">
        <f t="shared" si="121"/>
        <v>N/A</v>
      </c>
      <c r="CW406" s="175" t="str">
        <f t="shared" si="122"/>
        <v>N/A</v>
      </c>
      <c r="CX406" s="175" t="str">
        <f t="shared" si="123"/>
        <v>N/A</v>
      </c>
      <c r="CY406" s="175" t="str">
        <f t="shared" si="124"/>
        <v>N/A</v>
      </c>
      <c r="CZ406" s="175" t="str">
        <f t="shared" si="125"/>
        <v>N/A</v>
      </c>
      <c r="DA406" s="175" t="str">
        <f t="shared" si="126"/>
        <v>N/A</v>
      </c>
      <c r="DB406" s="175" t="str">
        <f t="shared" si="127"/>
        <v>N/A</v>
      </c>
      <c r="DC406" s="175" t="str">
        <f t="shared" si="128"/>
        <v>N/A</v>
      </c>
      <c r="DD406" s="175" t="str">
        <f t="shared" si="129"/>
        <v>N/A</v>
      </c>
      <c r="DE406" s="175" t="str">
        <f t="shared" si="130"/>
        <v>N/A</v>
      </c>
      <c r="DF406" s="175" t="str">
        <f t="shared" si="131"/>
        <v>N/A</v>
      </c>
    </row>
    <row r="407" spans="9:110" ht="64.5" customHeight="1">
      <c r="I407" s="248"/>
      <c r="Q407" s="203"/>
      <c r="R407" s="203"/>
      <c r="S407" s="203"/>
      <c r="Z407" s="173"/>
      <c r="AA407" s="173"/>
      <c r="AB407" s="173"/>
      <c r="AH407" s="204"/>
      <c r="AI407" s="204"/>
      <c r="AJ407" s="204"/>
      <c r="AQ407" s="173"/>
      <c r="AR407" s="173"/>
      <c r="AS407" s="173"/>
      <c r="BX407" s="231"/>
      <c r="CA407" s="173"/>
      <c r="CU407" s="175" t="str">
        <f t="shared" si="120"/>
        <v>N/A</v>
      </c>
      <c r="CV407" s="175" t="str">
        <f t="shared" si="121"/>
        <v>N/A</v>
      </c>
      <c r="CW407" s="175" t="str">
        <f t="shared" si="122"/>
        <v>N/A</v>
      </c>
      <c r="CX407" s="175" t="str">
        <f t="shared" si="123"/>
        <v>N/A</v>
      </c>
      <c r="CY407" s="175" t="str">
        <f t="shared" si="124"/>
        <v>N/A</v>
      </c>
      <c r="CZ407" s="175" t="str">
        <f t="shared" si="125"/>
        <v>N/A</v>
      </c>
      <c r="DA407" s="175" t="str">
        <f t="shared" si="126"/>
        <v>N/A</v>
      </c>
      <c r="DB407" s="175" t="str">
        <f t="shared" si="127"/>
        <v>N/A</v>
      </c>
      <c r="DC407" s="175" t="str">
        <f t="shared" si="128"/>
        <v>N/A</v>
      </c>
      <c r="DD407" s="175" t="str">
        <f t="shared" si="129"/>
        <v>N/A</v>
      </c>
      <c r="DE407" s="175" t="str">
        <f t="shared" si="130"/>
        <v>N/A</v>
      </c>
      <c r="DF407" s="175" t="str">
        <f t="shared" si="131"/>
        <v>N/A</v>
      </c>
    </row>
    <row r="408" spans="9:110" ht="64.5" customHeight="1">
      <c r="I408" s="248"/>
      <c r="Q408" s="203"/>
      <c r="R408" s="203"/>
      <c r="S408" s="203"/>
      <c r="Z408" s="173"/>
      <c r="AA408" s="173"/>
      <c r="AB408" s="173"/>
      <c r="AH408" s="204"/>
      <c r="AI408" s="204"/>
      <c r="AJ408" s="204"/>
      <c r="AQ408" s="173"/>
      <c r="AR408" s="173"/>
      <c r="AS408" s="173"/>
      <c r="BX408" s="231"/>
      <c r="CA408" s="173"/>
      <c r="CU408" s="175" t="str">
        <f t="shared" si="120"/>
        <v>N/A</v>
      </c>
      <c r="CV408" s="175" t="str">
        <f t="shared" si="121"/>
        <v>N/A</v>
      </c>
      <c r="CW408" s="175" t="str">
        <f t="shared" si="122"/>
        <v>N/A</v>
      </c>
      <c r="CX408" s="175" t="str">
        <f t="shared" si="123"/>
        <v>N/A</v>
      </c>
      <c r="CY408" s="175" t="str">
        <f t="shared" si="124"/>
        <v>N/A</v>
      </c>
      <c r="CZ408" s="175" t="str">
        <f t="shared" si="125"/>
        <v>N/A</v>
      </c>
      <c r="DA408" s="175" t="str">
        <f t="shared" si="126"/>
        <v>N/A</v>
      </c>
      <c r="DB408" s="175" t="str">
        <f t="shared" si="127"/>
        <v>N/A</v>
      </c>
      <c r="DC408" s="175" t="str">
        <f t="shared" si="128"/>
        <v>N/A</v>
      </c>
      <c r="DD408" s="175" t="str">
        <f t="shared" si="129"/>
        <v>N/A</v>
      </c>
      <c r="DE408" s="175" t="str">
        <f t="shared" si="130"/>
        <v>N/A</v>
      </c>
      <c r="DF408" s="175" t="str">
        <f t="shared" si="131"/>
        <v>N/A</v>
      </c>
    </row>
    <row r="409" spans="9:110" ht="64.5" customHeight="1">
      <c r="I409" s="248"/>
      <c r="Q409" s="203"/>
      <c r="R409" s="203"/>
      <c r="S409" s="203"/>
      <c r="Z409" s="173"/>
      <c r="AA409" s="173"/>
      <c r="AB409" s="173"/>
      <c r="AH409" s="204"/>
      <c r="AI409" s="204"/>
      <c r="AJ409" s="204"/>
      <c r="AQ409" s="173"/>
      <c r="AR409" s="173"/>
      <c r="AS409" s="173"/>
      <c r="BX409" s="231"/>
      <c r="CA409" s="173"/>
      <c r="CU409" s="175" t="str">
        <f t="shared" si="120"/>
        <v>N/A</v>
      </c>
      <c r="CV409" s="175" t="str">
        <f t="shared" si="121"/>
        <v>N/A</v>
      </c>
      <c r="CW409" s="175" t="str">
        <f t="shared" si="122"/>
        <v>N/A</v>
      </c>
      <c r="CX409" s="175" t="str">
        <f t="shared" si="123"/>
        <v>N/A</v>
      </c>
      <c r="CY409" s="175" t="str">
        <f t="shared" si="124"/>
        <v>N/A</v>
      </c>
      <c r="CZ409" s="175" t="str">
        <f t="shared" si="125"/>
        <v>N/A</v>
      </c>
      <c r="DA409" s="175" t="str">
        <f t="shared" si="126"/>
        <v>N/A</v>
      </c>
      <c r="DB409" s="175" t="str">
        <f t="shared" si="127"/>
        <v>N/A</v>
      </c>
      <c r="DC409" s="175" t="str">
        <f t="shared" si="128"/>
        <v>N/A</v>
      </c>
      <c r="DD409" s="175" t="str">
        <f t="shared" si="129"/>
        <v>N/A</v>
      </c>
      <c r="DE409" s="175" t="str">
        <f t="shared" si="130"/>
        <v>N/A</v>
      </c>
      <c r="DF409" s="175" t="str">
        <f t="shared" si="131"/>
        <v>N/A</v>
      </c>
    </row>
    <row r="410" spans="9:110" ht="64.5" customHeight="1">
      <c r="I410" s="248"/>
      <c r="Q410" s="203"/>
      <c r="R410" s="203"/>
      <c r="S410" s="203"/>
      <c r="Z410" s="173"/>
      <c r="AA410" s="173"/>
      <c r="AB410" s="173"/>
      <c r="AH410" s="204"/>
      <c r="AI410" s="204"/>
      <c r="AJ410" s="204"/>
      <c r="AQ410" s="173"/>
      <c r="AR410" s="173"/>
      <c r="AS410" s="173"/>
      <c r="BX410" s="231"/>
      <c r="CA410" s="173"/>
      <c r="CU410" s="175" t="str">
        <f t="shared" si="120"/>
        <v>N/A</v>
      </c>
      <c r="CV410" s="175" t="str">
        <f t="shared" si="121"/>
        <v>N/A</v>
      </c>
      <c r="CW410" s="175" t="str">
        <f t="shared" si="122"/>
        <v>N/A</v>
      </c>
      <c r="CX410" s="175" t="str">
        <f t="shared" si="123"/>
        <v>N/A</v>
      </c>
      <c r="CY410" s="175" t="str">
        <f t="shared" si="124"/>
        <v>N/A</v>
      </c>
      <c r="CZ410" s="175" t="str">
        <f t="shared" si="125"/>
        <v>N/A</v>
      </c>
      <c r="DA410" s="175" t="str">
        <f t="shared" si="126"/>
        <v>N/A</v>
      </c>
      <c r="DB410" s="175" t="str">
        <f t="shared" si="127"/>
        <v>N/A</v>
      </c>
      <c r="DC410" s="175" t="str">
        <f t="shared" si="128"/>
        <v>N/A</v>
      </c>
      <c r="DD410" s="175" t="str">
        <f t="shared" si="129"/>
        <v>N/A</v>
      </c>
      <c r="DE410" s="175" t="str">
        <f t="shared" si="130"/>
        <v>N/A</v>
      </c>
      <c r="DF410" s="175" t="str">
        <f t="shared" si="131"/>
        <v>N/A</v>
      </c>
    </row>
    <row r="411" spans="9:110" ht="64.5" customHeight="1">
      <c r="I411" s="248"/>
      <c r="Q411" s="203"/>
      <c r="R411" s="203"/>
      <c r="S411" s="203"/>
      <c r="Z411" s="173"/>
      <c r="AA411" s="173"/>
      <c r="AB411" s="173"/>
      <c r="AH411" s="204"/>
      <c r="AI411" s="204"/>
      <c r="AJ411" s="204"/>
      <c r="AQ411" s="173"/>
      <c r="AR411" s="173"/>
      <c r="AS411" s="173"/>
      <c r="BX411" s="231"/>
      <c r="CA411" s="173"/>
      <c r="CU411" s="175" t="str">
        <f t="shared" si="120"/>
        <v>N/A</v>
      </c>
      <c r="CV411" s="175" t="str">
        <f t="shared" si="121"/>
        <v>N/A</v>
      </c>
      <c r="CW411" s="175" t="str">
        <f t="shared" si="122"/>
        <v>N/A</v>
      </c>
      <c r="CX411" s="175" t="str">
        <f t="shared" si="123"/>
        <v>N/A</v>
      </c>
      <c r="CY411" s="175" t="str">
        <f t="shared" si="124"/>
        <v>N/A</v>
      </c>
      <c r="CZ411" s="175" t="str">
        <f t="shared" si="125"/>
        <v>N/A</v>
      </c>
      <c r="DA411" s="175" t="str">
        <f t="shared" si="126"/>
        <v>N/A</v>
      </c>
      <c r="DB411" s="175" t="str">
        <f t="shared" si="127"/>
        <v>N/A</v>
      </c>
      <c r="DC411" s="175" t="str">
        <f t="shared" si="128"/>
        <v>N/A</v>
      </c>
      <c r="DD411" s="175" t="str">
        <f t="shared" si="129"/>
        <v>N/A</v>
      </c>
      <c r="DE411" s="175" t="str">
        <f t="shared" si="130"/>
        <v>N/A</v>
      </c>
      <c r="DF411" s="175" t="str">
        <f t="shared" si="131"/>
        <v>N/A</v>
      </c>
    </row>
    <row r="412" spans="9:110" ht="64.5" customHeight="1">
      <c r="I412" s="248"/>
      <c r="Q412" s="203"/>
      <c r="R412" s="203"/>
      <c r="S412" s="203"/>
      <c r="Z412" s="173"/>
      <c r="AA412" s="173"/>
      <c r="AB412" s="173"/>
      <c r="AH412" s="204"/>
      <c r="AI412" s="204"/>
      <c r="AJ412" s="204"/>
      <c r="AQ412" s="173"/>
      <c r="AR412" s="173"/>
      <c r="AS412" s="173"/>
      <c r="BX412" s="231"/>
      <c r="CA412" s="173"/>
      <c r="CU412" s="175" t="str">
        <f t="shared" si="120"/>
        <v>N/A</v>
      </c>
      <c r="CV412" s="175" t="str">
        <f t="shared" si="121"/>
        <v>N/A</v>
      </c>
      <c r="CW412" s="175" t="str">
        <f t="shared" si="122"/>
        <v>N/A</v>
      </c>
      <c r="CX412" s="175" t="str">
        <f t="shared" si="123"/>
        <v>N/A</v>
      </c>
      <c r="CY412" s="175" t="str">
        <f t="shared" si="124"/>
        <v>N/A</v>
      </c>
      <c r="CZ412" s="175" t="str">
        <f t="shared" si="125"/>
        <v>N/A</v>
      </c>
      <c r="DA412" s="175" t="str">
        <f t="shared" si="126"/>
        <v>N/A</v>
      </c>
      <c r="DB412" s="175" t="str">
        <f t="shared" si="127"/>
        <v>N/A</v>
      </c>
      <c r="DC412" s="175" t="str">
        <f t="shared" si="128"/>
        <v>N/A</v>
      </c>
      <c r="DD412" s="175" t="str">
        <f t="shared" si="129"/>
        <v>N/A</v>
      </c>
      <c r="DE412" s="175" t="str">
        <f t="shared" si="130"/>
        <v>N/A</v>
      </c>
      <c r="DF412" s="175" t="str">
        <f t="shared" si="131"/>
        <v>N/A</v>
      </c>
    </row>
    <row r="413" spans="9:110" ht="64.5" customHeight="1">
      <c r="I413" s="248"/>
      <c r="Q413" s="203"/>
      <c r="R413" s="203"/>
      <c r="S413" s="203"/>
      <c r="Z413" s="173"/>
      <c r="AA413" s="173"/>
      <c r="AB413" s="173"/>
      <c r="AH413" s="204"/>
      <c r="AI413" s="204"/>
      <c r="AJ413" s="204"/>
      <c r="AQ413" s="173"/>
      <c r="AR413" s="173"/>
      <c r="AS413" s="173"/>
      <c r="BX413" s="231"/>
      <c r="CA413" s="173"/>
      <c r="CU413" s="175" t="str">
        <f t="shared" si="120"/>
        <v>N/A</v>
      </c>
      <c r="CV413" s="175" t="str">
        <f t="shared" si="121"/>
        <v>N/A</v>
      </c>
      <c r="CW413" s="175" t="str">
        <f t="shared" si="122"/>
        <v>N/A</v>
      </c>
      <c r="CX413" s="175" t="str">
        <f t="shared" si="123"/>
        <v>N/A</v>
      </c>
      <c r="CY413" s="175" t="str">
        <f t="shared" si="124"/>
        <v>N/A</v>
      </c>
      <c r="CZ413" s="175" t="str">
        <f t="shared" si="125"/>
        <v>N/A</v>
      </c>
      <c r="DA413" s="175" t="str">
        <f t="shared" si="126"/>
        <v>N/A</v>
      </c>
      <c r="DB413" s="175" t="str">
        <f t="shared" si="127"/>
        <v>N/A</v>
      </c>
      <c r="DC413" s="175" t="str">
        <f t="shared" si="128"/>
        <v>N/A</v>
      </c>
      <c r="DD413" s="175" t="str">
        <f t="shared" si="129"/>
        <v>N/A</v>
      </c>
      <c r="DE413" s="175" t="str">
        <f t="shared" si="130"/>
        <v>N/A</v>
      </c>
      <c r="DF413" s="175" t="str">
        <f t="shared" si="131"/>
        <v>N/A</v>
      </c>
    </row>
    <row r="414" spans="9:110" ht="64.5" customHeight="1">
      <c r="I414" s="248"/>
      <c r="Q414" s="203"/>
      <c r="R414" s="203"/>
      <c r="S414" s="203"/>
      <c r="Z414" s="173"/>
      <c r="AA414" s="173"/>
      <c r="AB414" s="173"/>
      <c r="AH414" s="204"/>
      <c r="AI414" s="204"/>
      <c r="AJ414" s="204"/>
      <c r="AQ414" s="173"/>
      <c r="AR414" s="173"/>
      <c r="AS414" s="173"/>
      <c r="BX414" s="231"/>
      <c r="CA414" s="173"/>
      <c r="CU414" s="175" t="str">
        <f t="shared" si="120"/>
        <v>N/A</v>
      </c>
      <c r="CV414" s="175" t="str">
        <f t="shared" si="121"/>
        <v>N/A</v>
      </c>
      <c r="CW414" s="175" t="str">
        <f t="shared" si="122"/>
        <v>N/A</v>
      </c>
      <c r="CX414" s="175" t="str">
        <f t="shared" si="123"/>
        <v>N/A</v>
      </c>
      <c r="CY414" s="175" t="str">
        <f t="shared" si="124"/>
        <v>N/A</v>
      </c>
      <c r="CZ414" s="175" t="str">
        <f t="shared" si="125"/>
        <v>N/A</v>
      </c>
      <c r="DA414" s="175" t="str">
        <f t="shared" si="126"/>
        <v>N/A</v>
      </c>
      <c r="DB414" s="175" t="str">
        <f t="shared" si="127"/>
        <v>N/A</v>
      </c>
      <c r="DC414" s="175" t="str">
        <f t="shared" si="128"/>
        <v>N/A</v>
      </c>
      <c r="DD414" s="175" t="str">
        <f t="shared" si="129"/>
        <v>N/A</v>
      </c>
      <c r="DE414" s="175" t="str">
        <f t="shared" si="130"/>
        <v>N/A</v>
      </c>
      <c r="DF414" s="175" t="str">
        <f t="shared" si="131"/>
        <v>N/A</v>
      </c>
    </row>
    <row r="415" spans="9:110" ht="64.5" customHeight="1">
      <c r="I415" s="248"/>
      <c r="Q415" s="203"/>
      <c r="R415" s="203"/>
      <c r="S415" s="203"/>
      <c r="Z415" s="173"/>
      <c r="AA415" s="173"/>
      <c r="AB415" s="173"/>
      <c r="AH415" s="204"/>
      <c r="AI415" s="204"/>
      <c r="AJ415" s="204"/>
      <c r="AQ415" s="173"/>
      <c r="AR415" s="173"/>
      <c r="AS415" s="173"/>
      <c r="BX415" s="231"/>
      <c r="CA415" s="173"/>
      <c r="CU415" s="175" t="str">
        <f t="shared" si="120"/>
        <v>N/A</v>
      </c>
      <c r="CV415" s="175" t="str">
        <f t="shared" si="121"/>
        <v>N/A</v>
      </c>
      <c r="CW415" s="175" t="str">
        <f t="shared" si="122"/>
        <v>N/A</v>
      </c>
      <c r="CX415" s="175" t="str">
        <f t="shared" si="123"/>
        <v>N/A</v>
      </c>
      <c r="CY415" s="175" t="str">
        <f t="shared" si="124"/>
        <v>N/A</v>
      </c>
      <c r="CZ415" s="175" t="str">
        <f t="shared" si="125"/>
        <v>N/A</v>
      </c>
      <c r="DA415" s="175" t="str">
        <f t="shared" si="126"/>
        <v>N/A</v>
      </c>
      <c r="DB415" s="175" t="str">
        <f t="shared" si="127"/>
        <v>N/A</v>
      </c>
      <c r="DC415" s="175" t="str">
        <f t="shared" si="128"/>
        <v>N/A</v>
      </c>
      <c r="DD415" s="175" t="str">
        <f t="shared" si="129"/>
        <v>N/A</v>
      </c>
      <c r="DE415" s="175" t="str">
        <f t="shared" si="130"/>
        <v>N/A</v>
      </c>
      <c r="DF415" s="175" t="str">
        <f t="shared" si="131"/>
        <v>N/A</v>
      </c>
    </row>
    <row r="416" spans="9:110" ht="64.5" customHeight="1">
      <c r="I416" s="344"/>
      <c r="J416" s="344"/>
      <c r="Q416" s="203"/>
      <c r="R416" s="203"/>
      <c r="S416" s="203"/>
      <c r="Z416" s="173"/>
      <c r="AA416" s="173"/>
      <c r="AB416" s="173"/>
      <c r="AH416" s="204"/>
      <c r="AI416" s="204"/>
      <c r="AJ416" s="204"/>
      <c r="AQ416" s="173"/>
      <c r="AR416" s="173"/>
      <c r="AS416" s="173"/>
      <c r="BX416" s="231"/>
      <c r="CA416" s="173"/>
      <c r="CU416" s="175" t="str">
        <f t="shared" si="120"/>
        <v>N/A</v>
      </c>
      <c r="CV416" s="175" t="str">
        <f t="shared" si="121"/>
        <v>N/A</v>
      </c>
      <c r="CW416" s="175" t="str">
        <f t="shared" si="122"/>
        <v>N/A</v>
      </c>
      <c r="CX416" s="175" t="str">
        <f t="shared" si="123"/>
        <v>N/A</v>
      </c>
      <c r="CY416" s="175" t="str">
        <f t="shared" si="124"/>
        <v>N/A</v>
      </c>
      <c r="CZ416" s="175" t="str">
        <f t="shared" si="125"/>
        <v>N/A</v>
      </c>
      <c r="DA416" s="175" t="str">
        <f t="shared" si="126"/>
        <v>N/A</v>
      </c>
      <c r="DB416" s="175" t="str">
        <f t="shared" si="127"/>
        <v>N/A</v>
      </c>
      <c r="DC416" s="175" t="str">
        <f t="shared" si="128"/>
        <v>N/A</v>
      </c>
      <c r="DD416" s="175" t="str">
        <f t="shared" si="129"/>
        <v>N/A</v>
      </c>
      <c r="DE416" s="175" t="str">
        <f t="shared" si="130"/>
        <v>N/A</v>
      </c>
      <c r="DF416" s="175" t="str">
        <f t="shared" si="131"/>
        <v>N/A</v>
      </c>
    </row>
    <row r="417" spans="9:110" ht="64.5" customHeight="1">
      <c r="I417" s="344"/>
      <c r="J417" s="344"/>
      <c r="Q417" s="203"/>
      <c r="R417" s="203"/>
      <c r="S417" s="203"/>
      <c r="Z417" s="173"/>
      <c r="AA417" s="173"/>
      <c r="AB417" s="173"/>
      <c r="AH417" s="204"/>
      <c r="AI417" s="204"/>
      <c r="AJ417" s="204"/>
      <c r="AQ417" s="173"/>
      <c r="AR417" s="173"/>
      <c r="AS417" s="173"/>
      <c r="BX417" s="231"/>
      <c r="CA417" s="173"/>
      <c r="CU417" s="175" t="str">
        <f t="shared" si="120"/>
        <v>N/A</v>
      </c>
      <c r="CV417" s="175" t="str">
        <f t="shared" si="121"/>
        <v>N/A</v>
      </c>
      <c r="CW417" s="175" t="str">
        <f t="shared" si="122"/>
        <v>N/A</v>
      </c>
      <c r="CX417" s="175" t="str">
        <f t="shared" si="123"/>
        <v>N/A</v>
      </c>
      <c r="CY417" s="175" t="str">
        <f t="shared" si="124"/>
        <v>N/A</v>
      </c>
      <c r="CZ417" s="175" t="str">
        <f t="shared" si="125"/>
        <v>N/A</v>
      </c>
      <c r="DA417" s="175" t="str">
        <f t="shared" si="126"/>
        <v>N/A</v>
      </c>
      <c r="DB417" s="175" t="str">
        <f t="shared" si="127"/>
        <v>N/A</v>
      </c>
      <c r="DC417" s="175" t="str">
        <f t="shared" si="128"/>
        <v>N/A</v>
      </c>
      <c r="DD417" s="175" t="str">
        <f t="shared" si="129"/>
        <v>N/A</v>
      </c>
      <c r="DE417" s="175" t="str">
        <f t="shared" si="130"/>
        <v>N/A</v>
      </c>
      <c r="DF417" s="175" t="str">
        <f t="shared" si="131"/>
        <v>N/A</v>
      </c>
    </row>
    <row r="418" spans="9:110" ht="64.5" customHeight="1">
      <c r="J418" s="249"/>
      <c r="Q418" s="203"/>
      <c r="R418" s="203"/>
      <c r="S418" s="203"/>
      <c r="Z418" s="173"/>
      <c r="AA418" s="173"/>
      <c r="AB418" s="173"/>
      <c r="AH418" s="204"/>
      <c r="AI418" s="204"/>
      <c r="AJ418" s="204"/>
      <c r="AQ418" s="173"/>
      <c r="AR418" s="173"/>
      <c r="AS418" s="173"/>
      <c r="BX418" s="231"/>
      <c r="CA418" s="173"/>
      <c r="CU418" s="175" t="str">
        <f t="shared" si="120"/>
        <v>N/A</v>
      </c>
      <c r="CV418" s="175" t="str">
        <f t="shared" si="121"/>
        <v>N/A</v>
      </c>
      <c r="CW418" s="175" t="str">
        <f t="shared" si="122"/>
        <v>N/A</v>
      </c>
      <c r="CX418" s="175" t="str">
        <f t="shared" si="123"/>
        <v>N/A</v>
      </c>
      <c r="CY418" s="175" t="str">
        <f t="shared" si="124"/>
        <v>N/A</v>
      </c>
      <c r="CZ418" s="175" t="str">
        <f t="shared" si="125"/>
        <v>N/A</v>
      </c>
      <c r="DA418" s="175" t="str">
        <f t="shared" si="126"/>
        <v>N/A</v>
      </c>
      <c r="DB418" s="175" t="str">
        <f t="shared" si="127"/>
        <v>N/A</v>
      </c>
      <c r="DC418" s="175" t="str">
        <f t="shared" si="128"/>
        <v>N/A</v>
      </c>
      <c r="DD418" s="175" t="str">
        <f t="shared" si="129"/>
        <v>N/A</v>
      </c>
      <c r="DE418" s="175" t="str">
        <f t="shared" si="130"/>
        <v>N/A</v>
      </c>
      <c r="DF418" s="175" t="str">
        <f t="shared" si="131"/>
        <v>N/A</v>
      </c>
    </row>
    <row r="419" spans="9:110" ht="64.5" customHeight="1">
      <c r="I419" s="248"/>
      <c r="Q419" s="203"/>
      <c r="R419" s="203"/>
      <c r="S419" s="203"/>
      <c r="Z419" s="173"/>
      <c r="AA419" s="173"/>
      <c r="AB419" s="173"/>
      <c r="AH419" s="204"/>
      <c r="AI419" s="204"/>
      <c r="AJ419" s="204"/>
      <c r="AQ419" s="173"/>
      <c r="AR419" s="173"/>
      <c r="AS419" s="173"/>
      <c r="BX419" s="231"/>
      <c r="CA419" s="173"/>
      <c r="CU419" s="175" t="str">
        <f t="shared" si="120"/>
        <v>N/A</v>
      </c>
      <c r="CV419" s="175" t="str">
        <f t="shared" si="121"/>
        <v>N/A</v>
      </c>
      <c r="CW419" s="175" t="str">
        <f t="shared" si="122"/>
        <v>N/A</v>
      </c>
      <c r="CX419" s="175" t="str">
        <f t="shared" si="123"/>
        <v>N/A</v>
      </c>
      <c r="CY419" s="175" t="str">
        <f t="shared" si="124"/>
        <v>N/A</v>
      </c>
      <c r="CZ419" s="175" t="str">
        <f t="shared" si="125"/>
        <v>N/A</v>
      </c>
      <c r="DA419" s="175" t="str">
        <f t="shared" si="126"/>
        <v>N/A</v>
      </c>
      <c r="DB419" s="175" t="str">
        <f t="shared" si="127"/>
        <v>N/A</v>
      </c>
      <c r="DC419" s="175" t="str">
        <f t="shared" si="128"/>
        <v>N/A</v>
      </c>
      <c r="DD419" s="175" t="str">
        <f t="shared" si="129"/>
        <v>N/A</v>
      </c>
      <c r="DE419" s="175" t="str">
        <f t="shared" si="130"/>
        <v>N/A</v>
      </c>
      <c r="DF419" s="175" t="str">
        <f t="shared" si="131"/>
        <v>N/A</v>
      </c>
    </row>
    <row r="420" spans="9:110" ht="64.5" customHeight="1">
      <c r="I420" s="338"/>
      <c r="J420" s="338"/>
      <c r="Q420" s="203"/>
      <c r="R420" s="203"/>
      <c r="S420" s="203"/>
      <c r="Z420" s="173"/>
      <c r="AA420" s="173"/>
      <c r="AB420" s="173"/>
      <c r="AH420" s="204"/>
      <c r="AI420" s="204"/>
      <c r="AJ420" s="204"/>
      <c r="AQ420" s="173"/>
      <c r="AR420" s="173"/>
      <c r="AS420" s="173"/>
      <c r="BX420" s="231"/>
      <c r="CA420" s="173"/>
      <c r="CU420" s="175" t="str">
        <f t="shared" si="120"/>
        <v>N/A</v>
      </c>
      <c r="CV420" s="175" t="str">
        <f t="shared" si="121"/>
        <v>N/A</v>
      </c>
      <c r="CW420" s="175" t="str">
        <f t="shared" si="122"/>
        <v>N/A</v>
      </c>
      <c r="CX420" s="175" t="str">
        <f t="shared" si="123"/>
        <v>N/A</v>
      </c>
      <c r="CY420" s="175" t="str">
        <f t="shared" si="124"/>
        <v>N/A</v>
      </c>
      <c r="CZ420" s="175" t="str">
        <f t="shared" si="125"/>
        <v>N/A</v>
      </c>
      <c r="DA420" s="175" t="str">
        <f t="shared" si="126"/>
        <v>N/A</v>
      </c>
      <c r="DB420" s="175" t="str">
        <f t="shared" si="127"/>
        <v>N/A</v>
      </c>
      <c r="DC420" s="175" t="str">
        <f t="shared" si="128"/>
        <v>N/A</v>
      </c>
      <c r="DD420" s="175" t="str">
        <f t="shared" si="129"/>
        <v>N/A</v>
      </c>
      <c r="DE420" s="175" t="str">
        <f t="shared" si="130"/>
        <v>N/A</v>
      </c>
      <c r="DF420" s="175" t="str">
        <f t="shared" si="131"/>
        <v>N/A</v>
      </c>
    </row>
    <row r="421" spans="9:110" ht="64.5" customHeight="1">
      <c r="I421" s="248"/>
      <c r="Q421" s="203"/>
      <c r="R421" s="203"/>
      <c r="S421" s="203"/>
      <c r="Z421" s="173"/>
      <c r="AA421" s="173"/>
      <c r="AB421" s="173"/>
      <c r="AH421" s="204"/>
      <c r="AI421" s="204"/>
      <c r="AJ421" s="204"/>
      <c r="AQ421" s="173"/>
      <c r="AR421" s="173"/>
      <c r="AS421" s="173"/>
      <c r="BX421" s="231"/>
      <c r="CA421" s="173"/>
      <c r="CU421" s="175" t="str">
        <f t="shared" si="120"/>
        <v>N/A</v>
      </c>
      <c r="CV421" s="175" t="str">
        <f t="shared" si="121"/>
        <v>N/A</v>
      </c>
      <c r="CW421" s="175" t="str">
        <f t="shared" si="122"/>
        <v>N/A</v>
      </c>
      <c r="CX421" s="175" t="str">
        <f t="shared" si="123"/>
        <v>N/A</v>
      </c>
      <c r="CY421" s="175" t="str">
        <f t="shared" si="124"/>
        <v>N/A</v>
      </c>
      <c r="CZ421" s="175" t="str">
        <f t="shared" si="125"/>
        <v>N/A</v>
      </c>
      <c r="DA421" s="175" t="str">
        <f t="shared" si="126"/>
        <v>N/A</v>
      </c>
      <c r="DB421" s="175" t="str">
        <f t="shared" si="127"/>
        <v>N/A</v>
      </c>
      <c r="DC421" s="175" t="str">
        <f t="shared" si="128"/>
        <v>N/A</v>
      </c>
      <c r="DD421" s="175" t="str">
        <f t="shared" si="129"/>
        <v>N/A</v>
      </c>
      <c r="DE421" s="175" t="str">
        <f t="shared" si="130"/>
        <v>N/A</v>
      </c>
      <c r="DF421" s="175" t="str">
        <f t="shared" si="131"/>
        <v>N/A</v>
      </c>
    </row>
    <row r="422" spans="9:110" ht="64.5" customHeight="1">
      <c r="I422" s="248"/>
      <c r="Q422" s="203"/>
      <c r="R422" s="203"/>
      <c r="S422" s="203"/>
      <c r="Z422" s="173"/>
      <c r="AA422" s="173"/>
      <c r="AB422" s="173"/>
      <c r="AH422" s="204"/>
      <c r="AI422" s="204"/>
      <c r="AJ422" s="204"/>
      <c r="AQ422" s="173"/>
      <c r="AR422" s="173"/>
      <c r="AS422" s="173"/>
      <c r="BX422" s="231"/>
      <c r="CA422" s="173"/>
      <c r="CU422" s="175" t="str">
        <f t="shared" si="120"/>
        <v>N/A</v>
      </c>
      <c r="CV422" s="175" t="str">
        <f t="shared" si="121"/>
        <v>N/A</v>
      </c>
      <c r="CW422" s="175" t="str">
        <f t="shared" si="122"/>
        <v>N/A</v>
      </c>
      <c r="CX422" s="175" t="str">
        <f t="shared" si="123"/>
        <v>N/A</v>
      </c>
      <c r="CY422" s="175" t="str">
        <f t="shared" si="124"/>
        <v>N/A</v>
      </c>
      <c r="CZ422" s="175" t="str">
        <f t="shared" si="125"/>
        <v>N/A</v>
      </c>
      <c r="DA422" s="175" t="str">
        <f t="shared" si="126"/>
        <v>N/A</v>
      </c>
      <c r="DB422" s="175" t="str">
        <f t="shared" si="127"/>
        <v>N/A</v>
      </c>
      <c r="DC422" s="175" t="str">
        <f t="shared" si="128"/>
        <v>N/A</v>
      </c>
      <c r="DD422" s="175" t="str">
        <f t="shared" si="129"/>
        <v>N/A</v>
      </c>
      <c r="DE422" s="175" t="str">
        <f t="shared" si="130"/>
        <v>N/A</v>
      </c>
      <c r="DF422" s="175" t="str">
        <f t="shared" si="131"/>
        <v>N/A</v>
      </c>
    </row>
    <row r="423" spans="9:110" ht="64.5" customHeight="1">
      <c r="I423" s="248"/>
      <c r="Q423" s="203"/>
      <c r="R423" s="203"/>
      <c r="S423" s="203"/>
      <c r="Z423" s="173"/>
      <c r="AA423" s="173"/>
      <c r="AB423" s="173"/>
      <c r="AH423" s="204"/>
      <c r="AI423" s="204"/>
      <c r="AJ423" s="204"/>
      <c r="AQ423" s="173"/>
      <c r="AR423" s="173"/>
      <c r="AS423" s="173"/>
      <c r="BX423" s="231"/>
      <c r="CA423" s="173"/>
      <c r="CU423" s="175" t="str">
        <f t="shared" si="120"/>
        <v>N/A</v>
      </c>
      <c r="CV423" s="175" t="str">
        <f t="shared" si="121"/>
        <v>N/A</v>
      </c>
      <c r="CW423" s="175" t="str">
        <f t="shared" si="122"/>
        <v>N/A</v>
      </c>
      <c r="CX423" s="175" t="str">
        <f t="shared" si="123"/>
        <v>N/A</v>
      </c>
      <c r="CY423" s="175" t="str">
        <f t="shared" si="124"/>
        <v>N/A</v>
      </c>
      <c r="CZ423" s="175" t="str">
        <f t="shared" si="125"/>
        <v>N/A</v>
      </c>
      <c r="DA423" s="175" t="str">
        <f t="shared" si="126"/>
        <v>N/A</v>
      </c>
      <c r="DB423" s="175" t="str">
        <f t="shared" si="127"/>
        <v>N/A</v>
      </c>
      <c r="DC423" s="175" t="str">
        <f t="shared" si="128"/>
        <v>N/A</v>
      </c>
      <c r="DD423" s="175" t="str">
        <f t="shared" si="129"/>
        <v>N/A</v>
      </c>
      <c r="DE423" s="175" t="str">
        <f t="shared" si="130"/>
        <v>N/A</v>
      </c>
      <c r="DF423" s="175" t="str">
        <f t="shared" si="131"/>
        <v>N/A</v>
      </c>
    </row>
    <row r="424" spans="9:110" ht="64.5" customHeight="1">
      <c r="I424" s="248"/>
      <c r="Q424" s="203"/>
      <c r="R424" s="203"/>
      <c r="S424" s="203"/>
      <c r="Z424" s="173"/>
      <c r="AA424" s="173"/>
      <c r="AB424" s="173"/>
      <c r="AH424" s="204"/>
      <c r="AI424" s="204"/>
      <c r="AJ424" s="204"/>
      <c r="AQ424" s="173"/>
      <c r="AR424" s="173"/>
      <c r="AS424" s="173"/>
      <c r="BX424" s="231"/>
      <c r="CA424" s="173"/>
      <c r="CU424" s="175" t="str">
        <f t="shared" si="120"/>
        <v>N/A</v>
      </c>
      <c r="CV424" s="175" t="str">
        <f t="shared" si="121"/>
        <v>N/A</v>
      </c>
      <c r="CW424" s="175" t="str">
        <f t="shared" si="122"/>
        <v>N/A</v>
      </c>
      <c r="CX424" s="175" t="str">
        <f t="shared" si="123"/>
        <v>N/A</v>
      </c>
      <c r="CY424" s="175" t="str">
        <f t="shared" si="124"/>
        <v>N/A</v>
      </c>
      <c r="CZ424" s="175" t="str">
        <f t="shared" si="125"/>
        <v>N/A</v>
      </c>
      <c r="DA424" s="175" t="str">
        <f t="shared" si="126"/>
        <v>N/A</v>
      </c>
      <c r="DB424" s="175" t="str">
        <f t="shared" si="127"/>
        <v>N/A</v>
      </c>
      <c r="DC424" s="175" t="str">
        <f t="shared" si="128"/>
        <v>N/A</v>
      </c>
      <c r="DD424" s="175" t="str">
        <f t="shared" si="129"/>
        <v>N/A</v>
      </c>
      <c r="DE424" s="175" t="str">
        <f t="shared" si="130"/>
        <v>N/A</v>
      </c>
      <c r="DF424" s="175" t="str">
        <f t="shared" si="131"/>
        <v>N/A</v>
      </c>
    </row>
    <row r="425" spans="9:110" ht="64.5" customHeight="1">
      <c r="I425" s="248"/>
      <c r="Q425" s="203"/>
      <c r="R425" s="203"/>
      <c r="S425" s="203"/>
      <c r="Z425" s="173"/>
      <c r="AA425" s="173"/>
      <c r="AB425" s="173"/>
      <c r="AH425" s="204"/>
      <c r="AI425" s="204"/>
      <c r="AJ425" s="204"/>
      <c r="AQ425" s="173"/>
      <c r="AR425" s="173"/>
      <c r="AS425" s="173"/>
      <c r="BX425" s="231"/>
      <c r="CA425" s="173"/>
      <c r="CU425" s="175" t="str">
        <f t="shared" si="120"/>
        <v>N/A</v>
      </c>
      <c r="CV425" s="175" t="str">
        <f t="shared" si="121"/>
        <v>N/A</v>
      </c>
      <c r="CW425" s="175" t="str">
        <f t="shared" si="122"/>
        <v>N/A</v>
      </c>
      <c r="CX425" s="175" t="str">
        <f t="shared" si="123"/>
        <v>N/A</v>
      </c>
      <c r="CY425" s="175" t="str">
        <f t="shared" si="124"/>
        <v>N/A</v>
      </c>
      <c r="CZ425" s="175" t="str">
        <f t="shared" si="125"/>
        <v>N/A</v>
      </c>
      <c r="DA425" s="175" t="str">
        <f t="shared" si="126"/>
        <v>N/A</v>
      </c>
      <c r="DB425" s="175" t="str">
        <f t="shared" si="127"/>
        <v>N/A</v>
      </c>
      <c r="DC425" s="175" t="str">
        <f t="shared" si="128"/>
        <v>N/A</v>
      </c>
      <c r="DD425" s="175" t="str">
        <f t="shared" si="129"/>
        <v>N/A</v>
      </c>
      <c r="DE425" s="175" t="str">
        <f t="shared" si="130"/>
        <v>N/A</v>
      </c>
      <c r="DF425" s="175" t="str">
        <f t="shared" si="131"/>
        <v>N/A</v>
      </c>
    </row>
    <row r="426" spans="9:110" ht="64.5" customHeight="1">
      <c r="I426" s="248"/>
      <c r="Q426" s="203"/>
      <c r="R426" s="203"/>
      <c r="S426" s="203"/>
      <c r="Z426" s="173"/>
      <c r="AA426" s="173"/>
      <c r="AB426" s="173"/>
      <c r="AH426" s="204"/>
      <c r="AI426" s="204"/>
      <c r="AJ426" s="204"/>
      <c r="AQ426" s="173"/>
      <c r="AR426" s="173"/>
      <c r="AS426" s="173"/>
      <c r="BX426" s="231"/>
      <c r="CA426" s="173"/>
      <c r="CU426" s="175" t="str">
        <f t="shared" si="120"/>
        <v>N/A</v>
      </c>
      <c r="CV426" s="175" t="str">
        <f t="shared" si="121"/>
        <v>N/A</v>
      </c>
      <c r="CW426" s="175" t="str">
        <f t="shared" si="122"/>
        <v>N/A</v>
      </c>
      <c r="CX426" s="175" t="str">
        <f t="shared" si="123"/>
        <v>N/A</v>
      </c>
      <c r="CY426" s="175" t="str">
        <f t="shared" si="124"/>
        <v>N/A</v>
      </c>
      <c r="CZ426" s="175" t="str">
        <f t="shared" si="125"/>
        <v>N/A</v>
      </c>
      <c r="DA426" s="175" t="str">
        <f t="shared" si="126"/>
        <v>N/A</v>
      </c>
      <c r="DB426" s="175" t="str">
        <f t="shared" si="127"/>
        <v>N/A</v>
      </c>
      <c r="DC426" s="175" t="str">
        <f t="shared" si="128"/>
        <v>N/A</v>
      </c>
      <c r="DD426" s="175" t="str">
        <f t="shared" si="129"/>
        <v>N/A</v>
      </c>
      <c r="DE426" s="175" t="str">
        <f t="shared" si="130"/>
        <v>N/A</v>
      </c>
      <c r="DF426" s="175" t="str">
        <f t="shared" si="131"/>
        <v>N/A</v>
      </c>
    </row>
    <row r="427" spans="9:110" ht="64.5" customHeight="1">
      <c r="I427" s="248"/>
      <c r="Q427" s="203"/>
      <c r="R427" s="203"/>
      <c r="S427" s="203"/>
      <c r="Z427" s="173"/>
      <c r="AA427" s="173"/>
      <c r="AB427" s="173"/>
      <c r="AH427" s="204"/>
      <c r="AI427" s="204"/>
      <c r="AJ427" s="204"/>
      <c r="AQ427" s="173"/>
      <c r="AR427" s="173"/>
      <c r="AS427" s="173"/>
      <c r="BX427" s="231"/>
      <c r="CA427" s="173"/>
      <c r="CU427" s="175" t="str">
        <f t="shared" si="120"/>
        <v>N/A</v>
      </c>
      <c r="CV427" s="175" t="str">
        <f t="shared" si="121"/>
        <v>N/A</v>
      </c>
      <c r="CW427" s="175" t="str">
        <f t="shared" si="122"/>
        <v>N/A</v>
      </c>
      <c r="CX427" s="175" t="str">
        <f t="shared" si="123"/>
        <v>N/A</v>
      </c>
      <c r="CY427" s="175" t="str">
        <f t="shared" si="124"/>
        <v>N/A</v>
      </c>
      <c r="CZ427" s="175" t="str">
        <f t="shared" si="125"/>
        <v>N/A</v>
      </c>
      <c r="DA427" s="175" t="str">
        <f t="shared" si="126"/>
        <v>N/A</v>
      </c>
      <c r="DB427" s="175" t="str">
        <f t="shared" si="127"/>
        <v>N/A</v>
      </c>
      <c r="DC427" s="175" t="str">
        <f t="shared" si="128"/>
        <v>N/A</v>
      </c>
      <c r="DD427" s="175" t="str">
        <f t="shared" si="129"/>
        <v>N/A</v>
      </c>
      <c r="DE427" s="175" t="str">
        <f t="shared" si="130"/>
        <v>N/A</v>
      </c>
      <c r="DF427" s="175" t="str">
        <f t="shared" si="131"/>
        <v>N/A</v>
      </c>
    </row>
    <row r="428" spans="9:110" ht="64.5" customHeight="1">
      <c r="I428" s="341"/>
      <c r="J428" s="341"/>
      <c r="Q428" s="203"/>
      <c r="R428" s="203"/>
      <c r="S428" s="203"/>
      <c r="Z428" s="173"/>
      <c r="AA428" s="173"/>
      <c r="AB428" s="173"/>
      <c r="AH428" s="204"/>
      <c r="AI428" s="204"/>
      <c r="AJ428" s="204"/>
      <c r="AQ428" s="173"/>
      <c r="AR428" s="173"/>
      <c r="AS428" s="173"/>
      <c r="BX428" s="231"/>
      <c r="CA428" s="173"/>
      <c r="CU428" s="175" t="str">
        <f t="shared" si="120"/>
        <v>N/A</v>
      </c>
      <c r="CV428" s="175" t="str">
        <f t="shared" si="121"/>
        <v>N/A</v>
      </c>
      <c r="CW428" s="175" t="str">
        <f t="shared" si="122"/>
        <v>N/A</v>
      </c>
      <c r="CX428" s="175" t="str">
        <f t="shared" si="123"/>
        <v>N/A</v>
      </c>
      <c r="CY428" s="175" t="str">
        <f t="shared" si="124"/>
        <v>N/A</v>
      </c>
      <c r="CZ428" s="175" t="str">
        <f t="shared" si="125"/>
        <v>N/A</v>
      </c>
      <c r="DA428" s="175" t="str">
        <f t="shared" si="126"/>
        <v>N/A</v>
      </c>
      <c r="DB428" s="175" t="str">
        <f t="shared" si="127"/>
        <v>N/A</v>
      </c>
      <c r="DC428" s="175" t="str">
        <f t="shared" si="128"/>
        <v>N/A</v>
      </c>
      <c r="DD428" s="175" t="str">
        <f t="shared" si="129"/>
        <v>N/A</v>
      </c>
      <c r="DE428" s="175" t="str">
        <f t="shared" si="130"/>
        <v>N/A</v>
      </c>
      <c r="DF428" s="175" t="str">
        <f t="shared" si="131"/>
        <v>N/A</v>
      </c>
    </row>
    <row r="429" spans="9:110" ht="64.5" customHeight="1">
      <c r="I429" s="248"/>
      <c r="K429" s="242"/>
      <c r="Q429" s="203"/>
      <c r="R429" s="203"/>
      <c r="S429" s="203"/>
      <c r="Z429" s="173"/>
      <c r="AA429" s="173"/>
      <c r="AB429" s="173"/>
      <c r="AH429" s="204"/>
      <c r="AI429" s="204"/>
      <c r="AJ429" s="204"/>
      <c r="AQ429" s="173"/>
      <c r="AR429" s="173"/>
      <c r="AS429" s="173"/>
      <c r="BX429" s="231"/>
      <c r="CA429" s="173"/>
      <c r="CU429" s="175" t="str">
        <f t="shared" si="120"/>
        <v>N/A</v>
      </c>
      <c r="CV429" s="175" t="str">
        <f t="shared" si="121"/>
        <v>N/A</v>
      </c>
      <c r="CW429" s="175" t="str">
        <f t="shared" si="122"/>
        <v>N/A</v>
      </c>
      <c r="CX429" s="175" t="str">
        <f t="shared" si="123"/>
        <v>N/A</v>
      </c>
      <c r="CY429" s="175" t="str">
        <f t="shared" si="124"/>
        <v>N/A</v>
      </c>
      <c r="CZ429" s="175" t="str">
        <f t="shared" si="125"/>
        <v>N/A</v>
      </c>
      <c r="DA429" s="175" t="str">
        <f t="shared" si="126"/>
        <v>N/A</v>
      </c>
      <c r="DB429" s="175" t="str">
        <f t="shared" si="127"/>
        <v>N/A</v>
      </c>
      <c r="DC429" s="175" t="str">
        <f t="shared" si="128"/>
        <v>N/A</v>
      </c>
      <c r="DD429" s="175" t="str">
        <f t="shared" si="129"/>
        <v>N/A</v>
      </c>
      <c r="DE429" s="175" t="str">
        <f t="shared" si="130"/>
        <v>N/A</v>
      </c>
      <c r="DF429" s="175" t="str">
        <f t="shared" si="131"/>
        <v>N/A</v>
      </c>
    </row>
    <row r="430" spans="9:110" ht="64.5" customHeight="1">
      <c r="I430" s="248"/>
      <c r="Q430" s="203"/>
      <c r="R430" s="203"/>
      <c r="S430" s="203"/>
      <c r="Z430" s="173"/>
      <c r="AA430" s="173"/>
      <c r="AB430" s="173"/>
      <c r="AH430" s="204"/>
      <c r="AI430" s="204"/>
      <c r="AJ430" s="204"/>
      <c r="AQ430" s="173"/>
      <c r="AR430" s="173"/>
      <c r="AS430" s="173"/>
      <c r="BX430" s="231"/>
      <c r="CA430" s="173"/>
      <c r="CU430" s="175" t="str">
        <f t="shared" si="120"/>
        <v>N/A</v>
      </c>
      <c r="CV430" s="175" t="str">
        <f t="shared" si="121"/>
        <v>N/A</v>
      </c>
      <c r="CW430" s="175" t="str">
        <f t="shared" si="122"/>
        <v>N/A</v>
      </c>
      <c r="CX430" s="175" t="str">
        <f t="shared" si="123"/>
        <v>N/A</v>
      </c>
      <c r="CY430" s="175" t="str">
        <f t="shared" si="124"/>
        <v>N/A</v>
      </c>
      <c r="CZ430" s="175" t="str">
        <f t="shared" si="125"/>
        <v>N/A</v>
      </c>
      <c r="DA430" s="175" t="str">
        <f t="shared" si="126"/>
        <v>N/A</v>
      </c>
      <c r="DB430" s="175" t="str">
        <f t="shared" si="127"/>
        <v>N/A</v>
      </c>
      <c r="DC430" s="175" t="str">
        <f t="shared" si="128"/>
        <v>N/A</v>
      </c>
      <c r="DD430" s="175" t="str">
        <f t="shared" si="129"/>
        <v>N/A</v>
      </c>
      <c r="DE430" s="175" t="str">
        <f t="shared" si="130"/>
        <v>N/A</v>
      </c>
      <c r="DF430" s="175" t="str">
        <f t="shared" si="131"/>
        <v>N/A</v>
      </c>
    </row>
    <row r="431" spans="9:110" ht="64.5" customHeight="1">
      <c r="I431" s="248"/>
      <c r="Q431" s="203"/>
      <c r="R431" s="203"/>
      <c r="S431" s="203"/>
      <c r="Z431" s="173"/>
      <c r="AA431" s="173"/>
      <c r="AB431" s="173"/>
      <c r="AH431" s="204"/>
      <c r="AI431" s="204"/>
      <c r="AJ431" s="204"/>
      <c r="AQ431" s="173"/>
      <c r="AR431" s="173"/>
      <c r="AS431" s="173"/>
      <c r="BX431" s="231"/>
      <c r="CA431" s="173"/>
      <c r="CU431" s="175" t="str">
        <f t="shared" si="120"/>
        <v>N/A</v>
      </c>
      <c r="CV431" s="175" t="str">
        <f t="shared" si="121"/>
        <v>N/A</v>
      </c>
      <c r="CW431" s="175" t="str">
        <f t="shared" si="122"/>
        <v>N/A</v>
      </c>
      <c r="CX431" s="175" t="str">
        <f t="shared" si="123"/>
        <v>N/A</v>
      </c>
      <c r="CY431" s="175" t="str">
        <f t="shared" si="124"/>
        <v>N/A</v>
      </c>
      <c r="CZ431" s="175" t="str">
        <f t="shared" si="125"/>
        <v>N/A</v>
      </c>
      <c r="DA431" s="175" t="str">
        <f t="shared" si="126"/>
        <v>N/A</v>
      </c>
      <c r="DB431" s="175" t="str">
        <f t="shared" si="127"/>
        <v>N/A</v>
      </c>
      <c r="DC431" s="175" t="str">
        <f t="shared" si="128"/>
        <v>N/A</v>
      </c>
      <c r="DD431" s="175" t="str">
        <f t="shared" si="129"/>
        <v>N/A</v>
      </c>
      <c r="DE431" s="175" t="str">
        <f t="shared" si="130"/>
        <v>N/A</v>
      </c>
      <c r="DF431" s="175" t="str">
        <f t="shared" si="131"/>
        <v>N/A</v>
      </c>
    </row>
    <row r="432" spans="9:110" ht="64.5" customHeight="1">
      <c r="I432" s="248"/>
      <c r="Q432" s="203"/>
      <c r="R432" s="203"/>
      <c r="S432" s="203"/>
      <c r="Z432" s="173"/>
      <c r="AA432" s="173"/>
      <c r="AB432" s="173"/>
      <c r="AH432" s="204"/>
      <c r="AI432" s="204"/>
      <c r="AJ432" s="204"/>
      <c r="AQ432" s="173"/>
      <c r="AR432" s="173"/>
      <c r="AS432" s="173"/>
      <c r="BX432" s="231"/>
      <c r="CA432" s="173"/>
      <c r="CU432" s="175" t="str">
        <f t="shared" si="120"/>
        <v>N/A</v>
      </c>
      <c r="CV432" s="175" t="str">
        <f t="shared" si="121"/>
        <v>N/A</v>
      </c>
      <c r="CW432" s="175" t="str">
        <f t="shared" si="122"/>
        <v>N/A</v>
      </c>
      <c r="CX432" s="175" t="str">
        <f t="shared" si="123"/>
        <v>N/A</v>
      </c>
      <c r="CY432" s="175" t="str">
        <f t="shared" si="124"/>
        <v>N/A</v>
      </c>
      <c r="CZ432" s="175" t="str">
        <f t="shared" si="125"/>
        <v>N/A</v>
      </c>
      <c r="DA432" s="175" t="str">
        <f t="shared" si="126"/>
        <v>N/A</v>
      </c>
      <c r="DB432" s="175" t="str">
        <f t="shared" si="127"/>
        <v>N/A</v>
      </c>
      <c r="DC432" s="175" t="str">
        <f t="shared" si="128"/>
        <v>N/A</v>
      </c>
      <c r="DD432" s="175" t="str">
        <f t="shared" si="129"/>
        <v>N/A</v>
      </c>
      <c r="DE432" s="175" t="str">
        <f t="shared" si="130"/>
        <v>N/A</v>
      </c>
      <c r="DF432" s="175" t="str">
        <f t="shared" si="131"/>
        <v>N/A</v>
      </c>
    </row>
    <row r="433" spans="2:110" ht="64.5" customHeight="1">
      <c r="I433" s="248"/>
      <c r="Q433" s="203"/>
      <c r="R433" s="203"/>
      <c r="S433" s="203"/>
      <c r="Z433" s="173"/>
      <c r="AA433" s="173"/>
      <c r="AB433" s="173"/>
      <c r="AH433" s="204"/>
      <c r="AI433" s="204"/>
      <c r="AJ433" s="204"/>
      <c r="AQ433" s="173"/>
      <c r="AR433" s="173"/>
      <c r="AS433" s="173"/>
      <c r="BX433" s="231"/>
      <c r="CA433" s="173"/>
      <c r="CU433" s="175" t="str">
        <f t="shared" si="120"/>
        <v>N/A</v>
      </c>
      <c r="CV433" s="175" t="str">
        <f t="shared" si="121"/>
        <v>N/A</v>
      </c>
      <c r="CW433" s="175" t="str">
        <f t="shared" si="122"/>
        <v>N/A</v>
      </c>
      <c r="CX433" s="175" t="str">
        <f t="shared" si="123"/>
        <v>N/A</v>
      </c>
      <c r="CY433" s="175" t="str">
        <f t="shared" si="124"/>
        <v>N/A</v>
      </c>
      <c r="CZ433" s="175" t="str">
        <f t="shared" si="125"/>
        <v>N/A</v>
      </c>
      <c r="DA433" s="175" t="str">
        <f t="shared" si="126"/>
        <v>N/A</v>
      </c>
      <c r="DB433" s="175" t="str">
        <f t="shared" si="127"/>
        <v>N/A</v>
      </c>
      <c r="DC433" s="175" t="str">
        <f t="shared" si="128"/>
        <v>N/A</v>
      </c>
      <c r="DD433" s="175" t="str">
        <f t="shared" si="129"/>
        <v>N/A</v>
      </c>
      <c r="DE433" s="175" t="str">
        <f t="shared" si="130"/>
        <v>N/A</v>
      </c>
      <c r="DF433" s="175" t="str">
        <f t="shared" si="131"/>
        <v>N/A</v>
      </c>
    </row>
    <row r="434" spans="2:110" ht="64.5" customHeight="1">
      <c r="I434" s="248"/>
      <c r="Q434" s="203"/>
      <c r="R434" s="203"/>
      <c r="S434" s="203"/>
      <c r="Z434" s="173"/>
      <c r="AA434" s="173"/>
      <c r="AB434" s="173"/>
      <c r="AH434" s="204"/>
      <c r="AI434" s="204"/>
      <c r="AJ434" s="204"/>
      <c r="AQ434" s="173"/>
      <c r="AR434" s="173"/>
      <c r="AS434" s="173"/>
      <c r="BX434" s="231"/>
      <c r="CA434" s="173"/>
      <c r="CU434" s="175" t="str">
        <f t="shared" si="120"/>
        <v>N/A</v>
      </c>
      <c r="CV434" s="175" t="str">
        <f t="shared" si="121"/>
        <v>N/A</v>
      </c>
      <c r="CW434" s="175" t="str">
        <f t="shared" si="122"/>
        <v>N/A</v>
      </c>
      <c r="CX434" s="175" t="str">
        <f t="shared" si="123"/>
        <v>N/A</v>
      </c>
      <c r="CY434" s="175" t="str">
        <f t="shared" si="124"/>
        <v>N/A</v>
      </c>
      <c r="CZ434" s="175" t="str">
        <f t="shared" si="125"/>
        <v>N/A</v>
      </c>
      <c r="DA434" s="175" t="str">
        <f t="shared" si="126"/>
        <v>N/A</v>
      </c>
      <c r="DB434" s="175" t="str">
        <f t="shared" si="127"/>
        <v>N/A</v>
      </c>
      <c r="DC434" s="175" t="str">
        <f t="shared" si="128"/>
        <v>N/A</v>
      </c>
      <c r="DD434" s="175" t="str">
        <f t="shared" si="129"/>
        <v>N/A</v>
      </c>
      <c r="DE434" s="175" t="str">
        <f t="shared" si="130"/>
        <v>N/A</v>
      </c>
      <c r="DF434" s="175" t="str">
        <f t="shared" si="131"/>
        <v>N/A</v>
      </c>
    </row>
    <row r="435" spans="2:110" ht="64.5" customHeight="1">
      <c r="I435" s="341"/>
      <c r="J435" s="341"/>
      <c r="Q435" s="203"/>
      <c r="R435" s="203"/>
      <c r="S435" s="203"/>
      <c r="Z435" s="173"/>
      <c r="AA435" s="173"/>
      <c r="AB435" s="173"/>
      <c r="AH435" s="204"/>
      <c r="AI435" s="204"/>
      <c r="AJ435" s="204"/>
      <c r="AQ435" s="173"/>
      <c r="AR435" s="173"/>
      <c r="AS435" s="173"/>
      <c r="BX435" s="231"/>
      <c r="CA435" s="173"/>
      <c r="CU435" s="175" t="str">
        <f t="shared" si="120"/>
        <v>N/A</v>
      </c>
      <c r="CV435" s="175" t="str">
        <f t="shared" si="121"/>
        <v>N/A</v>
      </c>
      <c r="CW435" s="175" t="str">
        <f t="shared" si="122"/>
        <v>N/A</v>
      </c>
      <c r="CX435" s="175" t="str">
        <f t="shared" si="123"/>
        <v>N/A</v>
      </c>
      <c r="CY435" s="175" t="str">
        <f t="shared" si="124"/>
        <v>N/A</v>
      </c>
      <c r="CZ435" s="175" t="str">
        <f t="shared" si="125"/>
        <v>N/A</v>
      </c>
      <c r="DA435" s="175" t="str">
        <f t="shared" si="126"/>
        <v>N/A</v>
      </c>
      <c r="DB435" s="175" t="str">
        <f t="shared" si="127"/>
        <v>N/A</v>
      </c>
      <c r="DC435" s="175" t="str">
        <f t="shared" si="128"/>
        <v>N/A</v>
      </c>
      <c r="DD435" s="175" t="str">
        <f t="shared" si="129"/>
        <v>N/A</v>
      </c>
      <c r="DE435" s="175" t="str">
        <f t="shared" si="130"/>
        <v>N/A</v>
      </c>
      <c r="DF435" s="175" t="str">
        <f t="shared" si="131"/>
        <v>N/A</v>
      </c>
    </row>
    <row r="436" spans="2:110" ht="64.5" customHeight="1">
      <c r="I436" s="248"/>
      <c r="Q436" s="203"/>
      <c r="R436" s="203"/>
      <c r="S436" s="203"/>
      <c r="Z436" s="173"/>
      <c r="AA436" s="173"/>
      <c r="AB436" s="173"/>
      <c r="AH436" s="204"/>
      <c r="AI436" s="204"/>
      <c r="AJ436" s="204"/>
      <c r="AQ436" s="173"/>
      <c r="AR436" s="173"/>
      <c r="AS436" s="173"/>
      <c r="BX436" s="231"/>
      <c r="CA436" s="173"/>
      <c r="CU436" s="175" t="str">
        <f t="shared" si="120"/>
        <v>N/A</v>
      </c>
      <c r="CV436" s="175" t="str">
        <f t="shared" si="121"/>
        <v>N/A</v>
      </c>
      <c r="CW436" s="175" t="str">
        <f t="shared" si="122"/>
        <v>N/A</v>
      </c>
      <c r="CX436" s="175" t="str">
        <f t="shared" si="123"/>
        <v>N/A</v>
      </c>
      <c r="CY436" s="175" t="str">
        <f t="shared" si="124"/>
        <v>N/A</v>
      </c>
      <c r="CZ436" s="175" t="str">
        <f t="shared" si="125"/>
        <v>N/A</v>
      </c>
      <c r="DA436" s="175" t="str">
        <f t="shared" si="126"/>
        <v>N/A</v>
      </c>
      <c r="DB436" s="175" t="str">
        <f t="shared" si="127"/>
        <v>N/A</v>
      </c>
      <c r="DC436" s="175" t="str">
        <f t="shared" si="128"/>
        <v>N/A</v>
      </c>
      <c r="DD436" s="175" t="str">
        <f t="shared" si="129"/>
        <v>N/A</v>
      </c>
      <c r="DE436" s="175" t="str">
        <f t="shared" si="130"/>
        <v>N/A</v>
      </c>
      <c r="DF436" s="175" t="str">
        <f t="shared" si="131"/>
        <v>N/A</v>
      </c>
    </row>
    <row r="437" spans="2:110" ht="64.5" customHeight="1">
      <c r="I437" s="248"/>
      <c r="Q437" s="203"/>
      <c r="R437" s="203"/>
      <c r="S437" s="203"/>
      <c r="Z437" s="173"/>
      <c r="AA437" s="173"/>
      <c r="AB437" s="173"/>
      <c r="AH437" s="204"/>
      <c r="AI437" s="204"/>
      <c r="AJ437" s="204"/>
      <c r="AQ437" s="173"/>
      <c r="AR437" s="173"/>
      <c r="AS437" s="173"/>
      <c r="BX437" s="231"/>
      <c r="CA437" s="173"/>
      <c r="CU437" s="175" t="str">
        <f t="shared" si="120"/>
        <v>N/A</v>
      </c>
      <c r="CV437" s="175" t="str">
        <f t="shared" si="121"/>
        <v>N/A</v>
      </c>
      <c r="CW437" s="175" t="str">
        <f t="shared" si="122"/>
        <v>N/A</v>
      </c>
      <c r="CX437" s="175" t="str">
        <f t="shared" si="123"/>
        <v>N/A</v>
      </c>
      <c r="CY437" s="175" t="str">
        <f t="shared" si="124"/>
        <v>N/A</v>
      </c>
      <c r="CZ437" s="175" t="str">
        <f t="shared" si="125"/>
        <v>N/A</v>
      </c>
      <c r="DA437" s="175" t="str">
        <f t="shared" si="126"/>
        <v>N/A</v>
      </c>
      <c r="DB437" s="175" t="str">
        <f t="shared" si="127"/>
        <v>N/A</v>
      </c>
      <c r="DC437" s="175" t="str">
        <f t="shared" si="128"/>
        <v>N/A</v>
      </c>
      <c r="DD437" s="175" t="str">
        <f t="shared" si="129"/>
        <v>N/A</v>
      </c>
      <c r="DE437" s="175" t="str">
        <f t="shared" si="130"/>
        <v>N/A</v>
      </c>
      <c r="DF437" s="175" t="str">
        <f t="shared" si="131"/>
        <v>N/A</v>
      </c>
    </row>
    <row r="438" spans="2:110" ht="64.5" customHeight="1">
      <c r="I438" s="248"/>
      <c r="Q438" s="203"/>
      <c r="R438" s="203"/>
      <c r="S438" s="203"/>
      <c r="Z438" s="173"/>
      <c r="AA438" s="173"/>
      <c r="AB438" s="173"/>
      <c r="AH438" s="204"/>
      <c r="AI438" s="204"/>
      <c r="AJ438" s="204"/>
      <c r="AQ438" s="173"/>
      <c r="AR438" s="173"/>
      <c r="AS438" s="173"/>
      <c r="BX438" s="231"/>
      <c r="CA438" s="173"/>
      <c r="CU438" s="175" t="str">
        <f t="shared" si="120"/>
        <v>N/A</v>
      </c>
      <c r="CV438" s="175" t="str">
        <f t="shared" si="121"/>
        <v>N/A</v>
      </c>
      <c r="CW438" s="175" t="str">
        <f t="shared" si="122"/>
        <v>N/A</v>
      </c>
      <c r="CX438" s="175" t="str">
        <f t="shared" si="123"/>
        <v>N/A</v>
      </c>
      <c r="CY438" s="175" t="str">
        <f t="shared" si="124"/>
        <v>N/A</v>
      </c>
      <c r="CZ438" s="175" t="str">
        <f t="shared" si="125"/>
        <v>N/A</v>
      </c>
      <c r="DA438" s="175" t="str">
        <f t="shared" si="126"/>
        <v>N/A</v>
      </c>
      <c r="DB438" s="175" t="str">
        <f t="shared" si="127"/>
        <v>N/A</v>
      </c>
      <c r="DC438" s="175" t="str">
        <f t="shared" si="128"/>
        <v>N/A</v>
      </c>
      <c r="DD438" s="175" t="str">
        <f t="shared" si="129"/>
        <v>N/A</v>
      </c>
      <c r="DE438" s="175" t="str">
        <f t="shared" si="130"/>
        <v>N/A</v>
      </c>
      <c r="DF438" s="175" t="str">
        <f>+IF(CP438=$DF$1,CS438,"N/A")</f>
        <v>N/A</v>
      </c>
    </row>
    <row r="439" spans="2:110" ht="64.5" customHeight="1">
      <c r="I439" s="338"/>
      <c r="J439" s="338"/>
      <c r="Q439" s="203"/>
      <c r="R439" s="203"/>
      <c r="S439" s="203"/>
      <c r="Z439" s="173"/>
      <c r="AA439" s="173"/>
      <c r="AB439" s="173"/>
      <c r="AH439" s="204"/>
      <c r="AI439" s="204"/>
      <c r="AJ439" s="204"/>
      <c r="AQ439" s="173"/>
      <c r="AR439" s="173"/>
      <c r="AS439" s="173"/>
      <c r="BX439" s="231"/>
      <c r="CA439" s="173"/>
      <c r="CO439" s="264"/>
      <c r="CP439"/>
      <c r="CQ439"/>
      <c r="CR439" s="229"/>
      <c r="CS439" s="265"/>
      <c r="CU439" s="175" t="str">
        <f t="shared" ref="CU439:CU440" si="132">+IF(CP439=$CU$1,CS439,"N/A")</f>
        <v>N/A</v>
      </c>
      <c r="CV439" s="175" t="str">
        <f t="shared" ref="CV439:CV440" si="133">+IF(CP439=$CV$1,CS439,"N/A")</f>
        <v>N/A</v>
      </c>
      <c r="CW439" s="175" t="str">
        <f t="shared" ref="CW439:CW440" si="134">+IF(CP439=$CW$1,CS439,"N/A")</f>
        <v>N/A</v>
      </c>
      <c r="CX439" s="175" t="str">
        <f t="shared" ref="CX439:CX440" si="135">+IF(CP439=$CX$1,CS439,"N/A")</f>
        <v>N/A</v>
      </c>
      <c r="CY439" s="175" t="str">
        <f t="shared" ref="CY439:CY440" si="136">+IF(CP439=$CY$1,CS439,"N/A")</f>
        <v>N/A</v>
      </c>
      <c r="CZ439" s="175" t="str">
        <f t="shared" ref="CZ439:CZ440" si="137">+IF(CP439=$CZ$1,CS439,"N/A")</f>
        <v>N/A</v>
      </c>
      <c r="DA439" s="175" t="str">
        <f t="shared" ref="DA439:DA440" si="138">+IF(CP439=$DA$1,CS439,"N/A")</f>
        <v>N/A</v>
      </c>
      <c r="DB439" s="175" t="str">
        <f t="shared" ref="DB439:DB440" si="139">+IF(CP439=$DB$1,CS439,"N/A")</f>
        <v>N/A</v>
      </c>
      <c r="DC439" s="175" t="str">
        <f t="shared" ref="DC439:DC440" si="140">+IF(CP439=$DC$1,CS439,"N/A")</f>
        <v>N/A</v>
      </c>
      <c r="DD439" s="175" t="str">
        <f t="shared" ref="DD439:DD440" si="141">+IF(CP439=$DD$1,CS439,"N/A")</f>
        <v>N/A</v>
      </c>
      <c r="DE439" s="175" t="str">
        <f t="shared" ref="DE439:DE440" si="142">+IF(CP439=$DE$1,CS439,"N/A")</f>
        <v>N/A</v>
      </c>
      <c r="DF439" s="175" t="str">
        <f t="shared" ref="DF439:DF440" si="143">+IF(CP439=$DF$1,CS439,"N/A")</f>
        <v>N/A</v>
      </c>
    </row>
    <row r="440" spans="2:110" ht="64.5" customHeight="1">
      <c r="I440" s="248"/>
      <c r="J440" s="338"/>
      <c r="Q440" s="203"/>
      <c r="R440" s="203"/>
      <c r="S440" s="203"/>
      <c r="Z440" s="173"/>
      <c r="AA440" s="173"/>
      <c r="AB440" s="173"/>
      <c r="AH440" s="204"/>
      <c r="AI440" s="204"/>
      <c r="AJ440" s="204"/>
      <c r="AQ440" s="173"/>
      <c r="AR440" s="173"/>
      <c r="AS440" s="173"/>
      <c r="BX440" s="231"/>
      <c r="CA440" s="173"/>
      <c r="CO440" s="264"/>
      <c r="CP440"/>
      <c r="CQ440"/>
      <c r="CR440" s="229"/>
      <c r="CS440" s="265"/>
      <c r="CU440" s="175" t="str">
        <f t="shared" si="132"/>
        <v>N/A</v>
      </c>
      <c r="CV440" s="175" t="str">
        <f t="shared" si="133"/>
        <v>N/A</v>
      </c>
      <c r="CW440" s="175" t="str">
        <f t="shared" si="134"/>
        <v>N/A</v>
      </c>
      <c r="CX440" s="175" t="str">
        <f t="shared" si="135"/>
        <v>N/A</v>
      </c>
      <c r="CY440" s="175" t="str">
        <f t="shared" si="136"/>
        <v>N/A</v>
      </c>
      <c r="CZ440" s="175" t="str">
        <f t="shared" si="137"/>
        <v>N/A</v>
      </c>
      <c r="DA440" s="175" t="str">
        <f t="shared" si="138"/>
        <v>N/A</v>
      </c>
      <c r="DB440" s="175" t="str">
        <f t="shared" si="139"/>
        <v>N/A</v>
      </c>
      <c r="DC440" s="175" t="str">
        <f t="shared" si="140"/>
        <v>N/A</v>
      </c>
      <c r="DD440" s="175" t="str">
        <f t="shared" si="141"/>
        <v>N/A</v>
      </c>
      <c r="DE440" s="175" t="str">
        <f t="shared" si="142"/>
        <v>N/A</v>
      </c>
      <c r="DF440" s="175" t="str">
        <f t="shared" si="143"/>
        <v>N/A</v>
      </c>
    </row>
    <row r="441" spans="2:110" ht="64.5" customHeight="1">
      <c r="B441"/>
      <c r="C441"/>
      <c r="D441" s="229"/>
      <c r="E441" s="229"/>
      <c r="F441" s="266"/>
      <c r="G441"/>
      <c r="H441"/>
      <c r="I441" s="342"/>
      <c r="J441" s="342"/>
      <c r="K441"/>
      <c r="L441" s="265"/>
      <c r="M441"/>
      <c r="N441" s="265"/>
      <c r="O441"/>
      <c r="P441" s="265"/>
      <c r="Q441" s="265"/>
    </row>
    <row r="442" spans="2:110" ht="64.5" customHeight="1">
      <c r="B442"/>
      <c r="C442"/>
      <c r="D442" s="229"/>
      <c r="E442" s="229"/>
      <c r="F442" s="266"/>
      <c r="G442"/>
      <c r="H442"/>
      <c r="I442" s="342"/>
      <c r="J442" s="342"/>
      <c r="K442"/>
      <c r="L442" s="265"/>
      <c r="M442"/>
      <c r="N442" s="265"/>
      <c r="O442"/>
      <c r="P442" s="265"/>
      <c r="Q442" s="265"/>
    </row>
    <row r="443" spans="2:110" ht="64.5" customHeight="1">
      <c r="I443" s="338"/>
      <c r="J443" s="338"/>
      <c r="Q443" s="203"/>
    </row>
  </sheetData>
  <mergeCells count="2">
    <mergeCell ref="BB1:BM1"/>
    <mergeCell ref="BN1:BY1"/>
  </mergeCells>
  <phoneticPr fontId="45" type="noConversion"/>
  <pageMargins left="0.7" right="0.7" top="0.75" bottom="0.75" header="0.3" footer="0.3"/>
  <pageSetup orientation="portrait" r:id="rId3"/>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7EC4-D86D-4010-808D-489527C1FD02}">
  <sheetPr codeName="Hoja20"/>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7.5" customHeight="1">
      <c r="A6" s="671" t="s">
        <v>8</v>
      </c>
      <c r="B6" s="672"/>
      <c r="C6" s="673" t="str">
        <f>VLOOKUP(L12,Reporte!$N$5:$BN$133,2,FALSE)</f>
        <v>Porcentaje de ejecución del programa Auditorías de Inspección y Vigilancia realizadas a los vigilados por parte de la Delegada de Protección al Usuario</v>
      </c>
      <c r="D6" s="673"/>
      <c r="E6" s="673"/>
      <c r="F6" s="673"/>
      <c r="G6" s="673"/>
      <c r="H6" s="673"/>
      <c r="I6" s="673"/>
      <c r="J6" s="673"/>
      <c r="K6" s="673"/>
      <c r="L6" s="673"/>
      <c r="M6" s="673"/>
      <c r="N6" s="673"/>
      <c r="O6" s="674"/>
      <c r="P6" s="99"/>
    </row>
    <row r="7" spans="1:17" ht="59.2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15.75">
      <c r="A8" s="675" t="s">
        <v>464</v>
      </c>
      <c r="B8" s="656"/>
      <c r="C8" s="673" t="str">
        <f>VLOOKUP(L12,Reporte!$A$5:$N$133,13,FALSE)</f>
        <v>Ejecutar el Programa de Auditorías de Inspección y Vigilancia realizadas a los vigilados por parte de IV al SIAU</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1.25" customHeight="1">
      <c r="A10" s="677"/>
      <c r="B10" s="678"/>
      <c r="C10" s="673" t="str">
        <f>VLOOKUP(L12,Reporte!$N$5:$BN$133,4,FALSE)</f>
        <v xml:space="preserve">N de auditorias ejecutadas por IV al SIAU </v>
      </c>
      <c r="D10" s="673"/>
      <c r="E10" s="673"/>
      <c r="F10" s="682" t="str">
        <f>VLOOKUP(L12,Reporte!$N$5:$BN$133,6,FALSE)</f>
        <v>Se mide el número de auditorias ejecutadas por IV al SIAU  sobre el  N de auditorias programadas en el trimestre*100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 de auditorias programadas en el trimestre*100</v>
      </c>
      <c r="D12" s="673"/>
      <c r="E12" s="673"/>
      <c r="F12" s="682"/>
      <c r="G12" s="682"/>
      <c r="H12" s="682"/>
      <c r="I12" s="682"/>
      <c r="J12" s="687" t="str">
        <f>VLOOKUP(L12,Reporte!$N$5:$BN$133,7,FALSE)</f>
        <v>Eficacia</v>
      </c>
      <c r="K12" s="687"/>
      <c r="L12" s="688" t="s">
        <v>1688</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4"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Delegatura para la Protección al Usuario - Dirección de Inspección y Vigilancia para la Protección al Usuario</v>
      </c>
      <c r="N15" s="658"/>
      <c r="O15" s="659"/>
      <c r="P15" s="99"/>
    </row>
    <row r="16" spans="1:17" ht="24" customHeight="1">
      <c r="A16" s="705"/>
      <c r="B16" s="706"/>
      <c r="C16" s="711"/>
      <c r="D16" s="712"/>
      <c r="E16" s="706"/>
      <c r="F16" s="717"/>
      <c r="G16" s="718"/>
      <c r="H16" s="683" t="s">
        <v>40</v>
      </c>
      <c r="I16" s="683"/>
      <c r="J16" s="721" t="s">
        <v>466</v>
      </c>
      <c r="K16" s="722"/>
      <c r="L16" s="723"/>
      <c r="M16" s="660"/>
      <c r="N16" s="661"/>
      <c r="O16" s="662"/>
      <c r="P16" s="99"/>
    </row>
    <row r="17" spans="1:17" ht="24" customHeight="1"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+D36</f>
        <v>0.98</v>
      </c>
      <c r="E37" s="118"/>
      <c r="F37" s="118"/>
      <c r="G37" s="118"/>
      <c r="H37" s="118"/>
      <c r="I37" s="118"/>
      <c r="J37" s="118"/>
      <c r="K37" s="118"/>
      <c r="L37" s="730"/>
      <c r="M37" s="730"/>
      <c r="N37" s="730"/>
      <c r="O37" s="743"/>
      <c r="P37" s="119"/>
      <c r="Q37" s="120"/>
    </row>
    <row r="38" spans="1:17" s="98" customFormat="1" ht="15.75" thickBot="1">
      <c r="A38" s="123" t="s">
        <v>106</v>
      </c>
      <c r="B38" s="337">
        <f>IF(ISERROR($O$22/$O$23),0,$O$22/$O$23)</f>
        <v>0</v>
      </c>
      <c r="C38" s="337">
        <f>+C37</f>
        <v>1</v>
      </c>
      <c r="D38" s="337">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69.7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51"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8.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87D1-8EEC-4BAB-88F9-3D45DFAA300C}">
  <sheetPr codeName="Hoja21"/>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M1 Gestión de Reclamos en Salud</v>
      </c>
      <c r="D5" s="669"/>
      <c r="E5" s="669"/>
      <c r="F5" s="669"/>
      <c r="G5" s="669"/>
      <c r="H5" s="669"/>
      <c r="I5" s="669"/>
      <c r="J5" s="669"/>
      <c r="K5" s="669"/>
      <c r="L5" s="669"/>
      <c r="M5" s="669"/>
      <c r="N5" s="669"/>
      <c r="O5" s="670"/>
      <c r="P5" s="101"/>
      <c r="Q5" s="102"/>
    </row>
    <row r="6" spans="1:17" ht="33" customHeight="1">
      <c r="A6" s="671" t="s">
        <v>8</v>
      </c>
      <c r="B6" s="672"/>
      <c r="C6" s="673" t="str">
        <f>VLOOKUP(L12,Reporte!$N$5:$BN$133,2,FALSE)</f>
        <v>Mesas de seguimiento a reclamos en salud realizadas</v>
      </c>
      <c r="D6" s="673"/>
      <c r="E6" s="673"/>
      <c r="F6" s="673"/>
      <c r="G6" s="673"/>
      <c r="H6" s="673"/>
      <c r="I6" s="673"/>
      <c r="J6" s="673"/>
      <c r="K6" s="673"/>
      <c r="L6" s="673"/>
      <c r="M6" s="673"/>
      <c r="N6" s="673"/>
      <c r="O6" s="674"/>
      <c r="P6" s="99"/>
    </row>
    <row r="7" spans="1:17" ht="33" customHeight="1">
      <c r="A7" s="671" t="s">
        <v>10</v>
      </c>
      <c r="B7" s="672"/>
      <c r="C7" s="673" t="str">
        <f>VLOOKUP(L12,Reporte!A5:M133,10,FALSE)</f>
        <v>Gestionar los reclamos de los usuarios del Sistema de Salud, mediante actividades de recepción, clasificación,  análisis, seguimiento y monitoreo orientados a proteger el derecho a la salud</v>
      </c>
      <c r="D7" s="673"/>
      <c r="E7" s="673"/>
      <c r="F7" s="673"/>
      <c r="G7" s="673"/>
      <c r="H7" s="673"/>
      <c r="I7" s="673"/>
      <c r="J7" s="673"/>
      <c r="K7" s="673"/>
      <c r="L7" s="673"/>
      <c r="M7" s="673"/>
      <c r="N7" s="673"/>
      <c r="O7" s="674"/>
      <c r="P7" s="99"/>
    </row>
    <row r="8" spans="1:17" ht="33" customHeight="1">
      <c r="A8" s="675" t="s">
        <v>464</v>
      </c>
      <c r="B8" s="656"/>
      <c r="C8" s="673" t="str">
        <f>VLOOKUP(L12,Reporte!$A$5:$N$133,13,FALSE)</f>
        <v xml:space="preserve">Realizar mesas de seguimiento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mesas de seguimiento a reclamos en salud realizadas en el trimestre</v>
      </c>
      <c r="D10" s="673"/>
      <c r="E10" s="673"/>
      <c r="F10" s="682" t="str">
        <f>VLOOKUP(L12,Reporte!$N$5:$BN$133,6,FALSE)</f>
        <v>Se mide el número de mesas de seguimiento a reclamos en salud realizadas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1691</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1.75" customHeight="1">
      <c r="A15" s="703" t="str">
        <f>VLOOKUP(L12,Reporte!$N$5:$BN$133,8,FALSE)</f>
        <v>Numérica</v>
      </c>
      <c r="B15" s="704"/>
      <c r="C15" s="778">
        <f>VLOOKUP(L12,Reporte!$N$5:$BN$133,11,FALSE)</f>
        <v>9</v>
      </c>
      <c r="D15" s="779"/>
      <c r="E15" s="780"/>
      <c r="F15" s="715" t="str">
        <f>VLOOKUP(L12,Reporte!$N$5:$BN$133,9,FALSE)</f>
        <v>Trimestral</v>
      </c>
      <c r="G15" s="716"/>
      <c r="H15" s="683" t="s">
        <v>37</v>
      </c>
      <c r="I15" s="683"/>
      <c r="J15" s="721" t="s">
        <v>465</v>
      </c>
      <c r="K15" s="722"/>
      <c r="L15" s="723"/>
      <c r="M15" s="657" t="str">
        <f>VLOOKUP(L12,Reporte!$N$5:$BN$133,28,FALSE)</f>
        <v>Delegatura para la Protección al Usuario - Dirección de Inspección y Vigilancia para la Protección al Usuario</v>
      </c>
      <c r="N15" s="658"/>
      <c r="O15" s="659"/>
      <c r="P15" s="99"/>
    </row>
    <row r="16" spans="1:17" ht="21.75" customHeight="1">
      <c r="A16" s="705"/>
      <c r="B16" s="706"/>
      <c r="C16" s="781"/>
      <c r="D16" s="782"/>
      <c r="E16" s="783"/>
      <c r="F16" s="717"/>
      <c r="G16" s="718"/>
      <c r="H16" s="683" t="s">
        <v>40</v>
      </c>
      <c r="I16" s="683"/>
      <c r="J16" s="721" t="s">
        <v>466</v>
      </c>
      <c r="K16" s="722"/>
      <c r="L16" s="723"/>
      <c r="M16" s="660"/>
      <c r="N16" s="661"/>
      <c r="O16" s="662"/>
      <c r="P16" s="99"/>
    </row>
    <row r="17" spans="1:17" ht="21.7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s="158" customFormat="1" ht="12.75">
      <c r="A22" s="774" t="s">
        <v>63</v>
      </c>
      <c r="B22" s="775"/>
      <c r="C22" s="153">
        <f>VLOOKUP(L12,Reporte!$N$5:$BN$133,30,FALSE)</f>
        <v>0</v>
      </c>
      <c r="D22" s="153">
        <f>VLOOKUP(L12,Reporte!$N$5:$BN$133,31,FALSE)</f>
        <v>0</v>
      </c>
      <c r="E22" s="153">
        <f>VLOOKUP(L12,Reporte!$N$5:$BN$133,32,FALSE)</f>
        <v>0</v>
      </c>
      <c r="F22" s="154">
        <f>VLOOKUP(L12,Reporte!$N$5:$BN$133,33,FALSE)</f>
        <v>0</v>
      </c>
      <c r="G22" s="153">
        <f>VLOOKUP(L12,Reporte!$N$5:$BN$133,34,FALSE)</f>
        <v>0</v>
      </c>
      <c r="H22" s="154">
        <f>VLOOKUP(L12,Reporte!$N$5:$BN$133,35,FALSE)</f>
        <v>0</v>
      </c>
      <c r="I22" s="153">
        <f>VLOOKUP(L12,Reporte!$N$5:$BN$133,36,FALSE)</f>
        <v>0</v>
      </c>
      <c r="J22" s="154">
        <f>VLOOKUP(L12,Reporte!$N$5:$BN$133,37,FALSE)</f>
        <v>0</v>
      </c>
      <c r="K22" s="154">
        <f>VLOOKUP(L12,Reporte!$N$5:$BN$133,38,FALSE)</f>
        <v>0</v>
      </c>
      <c r="L22" s="154">
        <f>VLOOKUP(L12,Reporte!$N$5:$BN$133,39,FALSE)</f>
        <v>0</v>
      </c>
      <c r="M22" s="154">
        <f>VLOOKUP(L12,Reporte!$N$5:$BN$133,40,FALSE)</f>
        <v>0</v>
      </c>
      <c r="N22" s="155">
        <f>VLOOKUP(L12,Reporte!$N$5:$BN$133,41,FALSE)</f>
        <v>0</v>
      </c>
      <c r="O22" s="155">
        <f>+MAX(C22:N22)</f>
        <v>0</v>
      </c>
      <c r="P22" s="156"/>
      <c r="Q22" s="157"/>
    </row>
    <row r="23" spans="1:17" s="158" customFormat="1" ht="13.5" thickBot="1">
      <c r="A23" s="776" t="s">
        <v>76</v>
      </c>
      <c r="B23" s="777"/>
      <c r="C23" s="159">
        <f>VLOOKUP(L12,Reporte!$N$5:$BN$133,42,FALSE)</f>
        <v>0</v>
      </c>
      <c r="D23" s="159">
        <f>VLOOKUP(L12,Reporte!$N$5:$BN$133,43,FALSE)</f>
        <v>0</v>
      </c>
      <c r="E23" s="159">
        <f>VLOOKUP(L12,Reporte!$N$5:$BN$133,44,FALSE)</f>
        <v>0</v>
      </c>
      <c r="F23" s="159">
        <f>VLOOKUP(L12,Reporte!$N$5:$BN$133,45,FALSE)</f>
        <v>0</v>
      </c>
      <c r="G23" s="159">
        <f>VLOOKUP(L12,Reporte!$N$5:$BN$133,46,FALSE)</f>
        <v>0</v>
      </c>
      <c r="H23" s="159">
        <f>VLOOKUP(L12,Reporte!$N$5:$BN$133,47,FALSE)</f>
        <v>0</v>
      </c>
      <c r="I23" s="159">
        <f>VLOOKUP(L12,Reporte!$N$5:$BN$133,48,FALSE)</f>
        <v>0</v>
      </c>
      <c r="J23" s="159">
        <f>VLOOKUP(L12,Reporte!$N$5:$BN$133,49,FALSE)</f>
        <v>0</v>
      </c>
      <c r="K23" s="159">
        <f>VLOOKUP(L12,Reporte!$N$5:$BN$133,50,FALSE)</f>
        <v>0</v>
      </c>
      <c r="L23" s="159">
        <f>VLOOKUP(L12,Reporte!$N$5:$BN$133,51,FALSE)</f>
        <v>0</v>
      </c>
      <c r="M23" s="159">
        <f>VLOOKUP(L12,Reporte!$N$5:$BN$133,52,FALSE)</f>
        <v>0</v>
      </c>
      <c r="N23" s="160">
        <f>VLOOKUP(L12,Reporte!$N$5:$BN$133,53,FALSE)</f>
        <v>0</v>
      </c>
      <c r="O23" s="155">
        <f>+N23</f>
        <v>0</v>
      </c>
      <c r="P23" s="156"/>
      <c r="Q23" s="157"/>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9</v>
      </c>
      <c r="D26" s="131">
        <f>+C26*0.98</f>
        <v>8.82</v>
      </c>
      <c r="E26" s="118"/>
      <c r="F26" s="118"/>
      <c r="G26" s="730"/>
      <c r="H26" s="730"/>
      <c r="I26" s="741"/>
      <c r="J26" s="741"/>
      <c r="K26" s="741"/>
      <c r="L26" s="730"/>
      <c r="M26" s="730"/>
      <c r="N26" s="730"/>
      <c r="O26" s="743"/>
      <c r="P26" s="119"/>
      <c r="Q26" s="120"/>
    </row>
    <row r="27" spans="1:17" s="98" customFormat="1" ht="15">
      <c r="A27" s="116" t="s">
        <v>95</v>
      </c>
      <c r="B27" s="131">
        <f>+D22</f>
        <v>0</v>
      </c>
      <c r="C27" s="131">
        <f>+C26</f>
        <v>9</v>
      </c>
      <c r="D27" s="131">
        <f>+D26</f>
        <v>8.82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9</v>
      </c>
      <c r="D28" s="131">
        <f t="shared" si="0"/>
        <v>8.82</v>
      </c>
      <c r="E28" s="118"/>
      <c r="F28" s="118"/>
      <c r="G28" s="730"/>
      <c r="H28" s="730"/>
      <c r="I28" s="730"/>
      <c r="J28" s="730"/>
      <c r="K28" s="118"/>
      <c r="L28" s="730"/>
      <c r="M28" s="730"/>
      <c r="N28" s="730"/>
      <c r="O28" s="743"/>
      <c r="P28" s="119"/>
      <c r="Q28" s="120"/>
    </row>
    <row r="29" spans="1:17" s="98" customFormat="1" ht="15">
      <c r="A29" s="116" t="s">
        <v>97</v>
      </c>
      <c r="B29" s="131">
        <f>+F22</f>
        <v>0</v>
      </c>
      <c r="C29" s="131">
        <f t="shared" si="0"/>
        <v>9</v>
      </c>
      <c r="D29" s="131">
        <f t="shared" si="0"/>
        <v>8.82</v>
      </c>
      <c r="E29" s="118"/>
      <c r="F29" s="118"/>
      <c r="G29" s="730"/>
      <c r="H29" s="730"/>
      <c r="I29" s="730"/>
      <c r="J29" s="730"/>
      <c r="K29" s="118"/>
      <c r="L29" s="730"/>
      <c r="M29" s="730"/>
      <c r="N29" s="730"/>
      <c r="O29" s="743"/>
      <c r="P29" s="119"/>
      <c r="Q29" s="120"/>
    </row>
    <row r="30" spans="1:17" s="98" customFormat="1" ht="15">
      <c r="A30" s="116" t="s">
        <v>98</v>
      </c>
      <c r="B30" s="131">
        <f>+G22</f>
        <v>0</v>
      </c>
      <c r="C30" s="131">
        <f t="shared" si="0"/>
        <v>9</v>
      </c>
      <c r="D30" s="131">
        <f t="shared" si="0"/>
        <v>8.82</v>
      </c>
      <c r="E30" s="118"/>
      <c r="F30" s="118"/>
      <c r="G30" s="730"/>
      <c r="H30" s="730"/>
      <c r="I30" s="730"/>
      <c r="J30" s="730"/>
      <c r="K30" s="118"/>
      <c r="L30" s="730"/>
      <c r="M30" s="730"/>
      <c r="N30" s="730"/>
      <c r="O30" s="743"/>
      <c r="P30" s="119"/>
      <c r="Q30" s="120"/>
    </row>
    <row r="31" spans="1:17" s="98" customFormat="1" ht="15">
      <c r="A31" s="116" t="s">
        <v>99</v>
      </c>
      <c r="B31" s="131">
        <f>+H22</f>
        <v>0</v>
      </c>
      <c r="C31" s="131">
        <f t="shared" si="0"/>
        <v>9</v>
      </c>
      <c r="D31" s="131">
        <f t="shared" si="0"/>
        <v>8.82</v>
      </c>
      <c r="E31" s="118"/>
      <c r="F31" s="118"/>
      <c r="G31" s="730"/>
      <c r="H31" s="730"/>
      <c r="I31" s="730"/>
      <c r="J31" s="730"/>
      <c r="K31" s="118"/>
      <c r="L31" s="730"/>
      <c r="M31" s="730"/>
      <c r="N31" s="730"/>
      <c r="O31" s="743"/>
      <c r="P31" s="119"/>
      <c r="Q31" s="120"/>
    </row>
    <row r="32" spans="1:17" s="98" customFormat="1" ht="15">
      <c r="A32" s="116" t="s">
        <v>100</v>
      </c>
      <c r="B32" s="131">
        <f>+I22</f>
        <v>0</v>
      </c>
      <c r="C32" s="131">
        <f t="shared" si="0"/>
        <v>9</v>
      </c>
      <c r="D32" s="131">
        <f t="shared" si="0"/>
        <v>8.82</v>
      </c>
      <c r="E32" s="118"/>
      <c r="F32" s="118"/>
      <c r="G32" s="730"/>
      <c r="H32" s="730"/>
      <c r="I32" s="730"/>
      <c r="J32" s="730"/>
      <c r="K32" s="118"/>
      <c r="L32" s="730"/>
      <c r="M32" s="730"/>
      <c r="N32" s="730"/>
      <c r="O32" s="743"/>
      <c r="P32" s="119"/>
      <c r="Q32" s="120"/>
    </row>
    <row r="33" spans="1:17" s="98" customFormat="1" ht="15">
      <c r="A33" s="116" t="s">
        <v>101</v>
      </c>
      <c r="B33" s="131">
        <f>+J22</f>
        <v>0</v>
      </c>
      <c r="C33" s="131">
        <f t="shared" si="0"/>
        <v>9</v>
      </c>
      <c r="D33" s="131">
        <f t="shared" si="0"/>
        <v>8.82</v>
      </c>
      <c r="E33" s="118"/>
      <c r="F33" s="118"/>
      <c r="G33" s="730"/>
      <c r="H33" s="730"/>
      <c r="I33" s="730"/>
      <c r="J33" s="730"/>
      <c r="K33" s="118"/>
      <c r="L33" s="730"/>
      <c r="M33" s="730"/>
      <c r="N33" s="730"/>
      <c r="O33" s="743"/>
      <c r="P33" s="119"/>
      <c r="Q33" s="120"/>
    </row>
    <row r="34" spans="1:17" s="98" customFormat="1" ht="15">
      <c r="A34" s="116" t="s">
        <v>102</v>
      </c>
      <c r="B34" s="131">
        <f>+K22</f>
        <v>0</v>
      </c>
      <c r="C34" s="131">
        <f t="shared" si="0"/>
        <v>9</v>
      </c>
      <c r="D34" s="131">
        <f t="shared" si="0"/>
        <v>8.82</v>
      </c>
      <c r="E34" s="118"/>
      <c r="F34" s="118"/>
      <c r="G34" s="730"/>
      <c r="H34" s="730"/>
      <c r="I34" s="730"/>
      <c r="J34" s="730"/>
      <c r="K34" s="118"/>
      <c r="L34" s="730"/>
      <c r="M34" s="730"/>
      <c r="N34" s="730"/>
      <c r="O34" s="743"/>
      <c r="P34" s="119"/>
      <c r="Q34" s="120"/>
    </row>
    <row r="35" spans="1:17" s="98" customFormat="1" ht="15">
      <c r="A35" s="116" t="s">
        <v>103</v>
      </c>
      <c r="B35" s="131">
        <f>+L22</f>
        <v>0</v>
      </c>
      <c r="C35" s="131">
        <f t="shared" si="0"/>
        <v>9</v>
      </c>
      <c r="D35" s="131">
        <f t="shared" si="0"/>
        <v>8.82</v>
      </c>
      <c r="E35" s="118"/>
      <c r="F35" s="118"/>
      <c r="G35" s="730"/>
      <c r="H35" s="730"/>
      <c r="I35" s="730"/>
      <c r="J35" s="730"/>
      <c r="K35" s="118"/>
      <c r="L35" s="730"/>
      <c r="M35" s="730"/>
      <c r="N35" s="730"/>
      <c r="O35" s="743"/>
      <c r="P35" s="119"/>
      <c r="Q35" s="120"/>
    </row>
    <row r="36" spans="1:17" s="98" customFormat="1" ht="15">
      <c r="A36" s="116" t="s">
        <v>104</v>
      </c>
      <c r="B36" s="131">
        <f>+M22</f>
        <v>0</v>
      </c>
      <c r="C36" s="131">
        <f t="shared" si="0"/>
        <v>9</v>
      </c>
      <c r="D36" s="131">
        <f t="shared" si="0"/>
        <v>8.82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9</v>
      </c>
      <c r="D37" s="131">
        <f t="shared" si="0"/>
        <v>8.82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9</v>
      </c>
      <c r="D38" s="133">
        <f>+D37</f>
        <v>8.82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27.7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99"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76.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4" customHeight="1" thickBot="1">
      <c r="A63" s="756" t="str">
        <f>VLOOKUP(L12,Reporte!$N$5:$BZ$133,65,FALSE)</f>
        <v>-</v>
      </c>
      <c r="B63" s="757"/>
      <c r="C63" s="757"/>
      <c r="D63" s="757"/>
      <c r="E63" s="757"/>
      <c r="F63" s="757"/>
      <c r="G63" s="757"/>
      <c r="H63" s="757"/>
      <c r="I63" s="757"/>
      <c r="J63" s="757"/>
      <c r="K63" s="757"/>
      <c r="L63" s="757"/>
      <c r="M63" s="757"/>
      <c r="N63" s="757"/>
      <c r="O63" s="758"/>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4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6FCD-F7E5-4B7B-AF63-A5204D49B679}">
  <sheetPr codeName="Hoja22"/>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M1 Gestión de Reclamos en Salud</v>
      </c>
      <c r="D5" s="669"/>
      <c r="E5" s="669"/>
      <c r="F5" s="669"/>
      <c r="G5" s="669"/>
      <c r="H5" s="669"/>
      <c r="I5" s="669"/>
      <c r="J5" s="669"/>
      <c r="K5" s="669"/>
      <c r="L5" s="669"/>
      <c r="M5" s="669"/>
      <c r="N5" s="669"/>
      <c r="O5" s="670"/>
      <c r="P5" s="101"/>
      <c r="Q5" s="102"/>
    </row>
    <row r="6" spans="1:17" ht="15.75">
      <c r="A6" s="671" t="s">
        <v>8</v>
      </c>
      <c r="B6" s="672"/>
      <c r="C6" s="673" t="str">
        <f>VLOOKUP(L12,Reporte!$N$5:$BN$133,2,FALSE)</f>
        <v xml:space="preserve">Porcentaje de jornadas de cierre de PQRD en salud realizadas </v>
      </c>
      <c r="D6" s="673"/>
      <c r="E6" s="673"/>
      <c r="F6" s="673"/>
      <c r="G6" s="673"/>
      <c r="H6" s="673"/>
      <c r="I6" s="673"/>
      <c r="J6" s="673"/>
      <c r="K6" s="673"/>
      <c r="L6" s="673"/>
      <c r="M6" s="673"/>
      <c r="N6" s="673"/>
      <c r="O6" s="674"/>
      <c r="P6" s="99"/>
    </row>
    <row r="7" spans="1:17" ht="58.5" customHeight="1">
      <c r="A7" s="671" t="s">
        <v>10</v>
      </c>
      <c r="B7" s="672"/>
      <c r="C7" s="673" t="str">
        <f>VLOOKUP(L12,Reporte!A5:M133,10,FALSE)</f>
        <v>Gestionar los reclamos de los usuarios del Sistema de Salud, mediante actividades de recepción, clasificación,  análisis, seguimiento y monitoreo orientados a proteger el derecho a la salud</v>
      </c>
      <c r="D7" s="673"/>
      <c r="E7" s="673"/>
      <c r="F7" s="673"/>
      <c r="G7" s="673"/>
      <c r="H7" s="673"/>
      <c r="I7" s="673"/>
      <c r="J7" s="673"/>
      <c r="K7" s="673"/>
      <c r="L7" s="673"/>
      <c r="M7" s="673"/>
      <c r="N7" s="673"/>
      <c r="O7" s="674"/>
      <c r="P7" s="99"/>
    </row>
    <row r="8" spans="1:17" ht="33.75" customHeight="1">
      <c r="A8" s="675" t="s">
        <v>464</v>
      </c>
      <c r="B8" s="656"/>
      <c r="C8" s="673" t="str">
        <f>VLOOKUP(L12,Reporte!$A$5:$N$133,13,FALSE)</f>
        <v>Jornadas de cierre de PQRD</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3.75" customHeight="1">
      <c r="A10" s="677"/>
      <c r="B10" s="678"/>
      <c r="C10" s="673" t="str">
        <f>VLOOKUP(L12,Reporte!$N$5:$BN$133,4,FALSE)</f>
        <v xml:space="preserve">Número de jornadas de cierre de PQRD ejecutadas </v>
      </c>
      <c r="D10" s="673"/>
      <c r="E10" s="673"/>
      <c r="F10" s="682" t="str">
        <f>VLOOKUP(L12,Reporte!$N$5:$BN$133,6,FALSE)</f>
        <v>Se mide el número de jornadas de cierre de PQRD ejecutadas  sobre el  Número de jornadas de cierre de PQRD programadas según demanda en el trimestre*100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Número de jornadas de cierre de PQRD programadas según demanda en el trimestre*100</v>
      </c>
      <c r="D12" s="673"/>
      <c r="E12" s="673"/>
      <c r="F12" s="682"/>
      <c r="G12" s="682"/>
      <c r="H12" s="682"/>
      <c r="I12" s="682"/>
      <c r="J12" s="687" t="str">
        <f>VLOOKUP(L12,Reporte!$N$5:$BN$133,7,FALSE)</f>
        <v>Eficacia</v>
      </c>
      <c r="K12" s="687"/>
      <c r="L12" s="688" t="s">
        <v>1694</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0.2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Delegatura para la Protección al Usuario - Dirección de Inspección y Vigilancia para la Protección al Usuario</v>
      </c>
      <c r="N15" s="658"/>
      <c r="O15" s="659"/>
      <c r="P15" s="99"/>
    </row>
    <row r="16" spans="1:17" ht="20.25" customHeight="1">
      <c r="A16" s="705"/>
      <c r="B16" s="706"/>
      <c r="C16" s="711"/>
      <c r="D16" s="712"/>
      <c r="E16" s="706"/>
      <c r="F16" s="717"/>
      <c r="G16" s="718"/>
      <c r="H16" s="683" t="s">
        <v>40</v>
      </c>
      <c r="I16" s="683"/>
      <c r="J16" s="721" t="s">
        <v>466</v>
      </c>
      <c r="K16" s="722"/>
      <c r="L16" s="723"/>
      <c r="M16" s="660"/>
      <c r="N16" s="661"/>
      <c r="O16" s="662"/>
      <c r="P16" s="99"/>
    </row>
    <row r="17" spans="1:17" ht="20.25" customHeight="1"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337">
        <f>IF(ISERROR($O$22/$O$23),0,$O$22/$O$23)</f>
        <v>0</v>
      </c>
      <c r="C38" s="337">
        <f>+C37</f>
        <v>1</v>
      </c>
      <c r="D38" s="337">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73.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2"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40998-6F67-4E90-81F1-DDECE1D5F886}">
  <sheetPr codeName="Hoja148"/>
  <dimension ref="A1:Q67"/>
  <sheetViews>
    <sheetView view="pageBreakPreview" topLeftCell="A51" zoomScale="80" zoomScaleNormal="73" zoomScaleSheetLayoutView="80" zoomScalePageLayoutView="55" workbookViewId="0">
      <selection activeCell="A64" sqref="A64:O65"/>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e">
        <f>VLOOKUP(L12,Reporte!$A$5:$M$133,9,FALSE)</f>
        <v>#N/A</v>
      </c>
      <c r="D5" s="669"/>
      <c r="E5" s="669"/>
      <c r="F5" s="669"/>
      <c r="G5" s="669"/>
      <c r="H5" s="669"/>
      <c r="I5" s="669"/>
      <c r="J5" s="669"/>
      <c r="K5" s="669"/>
      <c r="L5" s="669"/>
      <c r="M5" s="669"/>
      <c r="N5" s="669"/>
      <c r="O5" s="670"/>
      <c r="P5" s="101"/>
      <c r="Q5" s="102"/>
    </row>
    <row r="6" spans="1:17" ht="35.25" customHeight="1">
      <c r="A6" s="671" t="s">
        <v>8</v>
      </c>
      <c r="B6" s="672"/>
      <c r="C6" s="673" t="e">
        <f>VLOOKUP(L12,Reporte!$N$5:$BN$133,2,FALSE)</f>
        <v>#N/A</v>
      </c>
      <c r="D6" s="673"/>
      <c r="E6" s="673"/>
      <c r="F6" s="673"/>
      <c r="G6" s="673"/>
      <c r="H6" s="673"/>
      <c r="I6" s="673"/>
      <c r="J6" s="673"/>
      <c r="K6" s="673"/>
      <c r="L6" s="673"/>
      <c r="M6" s="673"/>
      <c r="N6" s="673"/>
      <c r="O6" s="674"/>
      <c r="P6" s="99"/>
    </row>
    <row r="7" spans="1:17" ht="49.5" customHeight="1">
      <c r="A7" s="671" t="s">
        <v>10</v>
      </c>
      <c r="B7" s="672"/>
      <c r="C7" s="673" t="e">
        <f>VLOOKUP(L12,Reporte!A5:M133,10,FALSE)</f>
        <v>#N/A</v>
      </c>
      <c r="D7" s="673"/>
      <c r="E7" s="673"/>
      <c r="F7" s="673"/>
      <c r="G7" s="673"/>
      <c r="H7" s="673"/>
      <c r="I7" s="673"/>
      <c r="J7" s="673"/>
      <c r="K7" s="673"/>
      <c r="L7" s="673"/>
      <c r="M7" s="673"/>
      <c r="N7" s="673"/>
      <c r="O7" s="674"/>
      <c r="P7" s="99"/>
    </row>
    <row r="8" spans="1:17" ht="34.5" customHeight="1">
      <c r="A8" s="675" t="s">
        <v>464</v>
      </c>
      <c r="B8" s="656"/>
      <c r="C8" s="673" t="e">
        <f>VLOOKUP(L12,Reporte!$A$5:$N$133,13,FALSE)</f>
        <v>#N/A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9.75" customHeight="1">
      <c r="A10" s="677"/>
      <c r="B10" s="678"/>
      <c r="C10" s="673" t="e">
        <f>VLOOKUP(L12,Reporte!$N$5:$BN$133,4,FALSE)</f>
        <v>#N/A</v>
      </c>
      <c r="D10" s="673"/>
      <c r="E10" s="673"/>
      <c r="F10" s="682" t="e">
        <f>VLOOKUP(L12,Reporte!$N$5:$BN$133,6,FALSE)</f>
        <v>#N/A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e">
        <f>VLOOKUP(L12,Reporte!$N$5:$BN$133,5,FALSE)</f>
        <v>#N/A</v>
      </c>
      <c r="D12" s="673"/>
      <c r="E12" s="673"/>
      <c r="F12" s="682"/>
      <c r="G12" s="682"/>
      <c r="H12" s="682"/>
      <c r="I12" s="682"/>
      <c r="J12" s="687" t="e">
        <f>VLOOKUP(L12,Reporte!$N$5:$BN$133,7,FALSE)</f>
        <v>#N/A</v>
      </c>
      <c r="K12" s="687"/>
      <c r="L12" s="688" t="s">
        <v>221</v>
      </c>
      <c r="M12" s="688"/>
      <c r="N12" s="689" t="e">
        <f>VLOOKUP(L12,Reporte!$AP$5:$CAB$133,38,FALSE)</f>
        <v>#N/A</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e">
        <f>VLOOKUP(L12,Reporte!$N$5:$BN$133,8,FALSE)</f>
        <v>#N/A</v>
      </c>
      <c r="B15" s="704"/>
      <c r="C15" s="709" t="e">
        <f>VLOOKUP(L12,Reporte!$N$5:$BN$133,11,FALSE)</f>
        <v>#N/A</v>
      </c>
      <c r="D15" s="710"/>
      <c r="E15" s="704"/>
      <c r="F15" s="715" t="e">
        <f>VLOOKUP(L12,Reporte!$N$5:$BN$133,9,FALSE)</f>
        <v>#N/A</v>
      </c>
      <c r="G15" s="716"/>
      <c r="H15" s="683" t="s">
        <v>37</v>
      </c>
      <c r="I15" s="683"/>
      <c r="J15" s="721" t="s">
        <v>465</v>
      </c>
      <c r="K15" s="722"/>
      <c r="L15" s="723"/>
      <c r="M15" s="657" t="e">
        <f>VLOOKUP(L12,Reporte!$N$5:$BN$133,28,FALSE)</f>
        <v>#N/A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e">
        <f>+IF(C12=0,"Compuesto A)","Compuesto 
(A/B)*100")</f>
        <v>#N/A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s="158" customFormat="1" ht="12.75">
      <c r="A22" s="774" t="s">
        <v>63</v>
      </c>
      <c r="B22" s="775"/>
      <c r="C22" s="153" t="e">
        <f>VLOOKUP(L12,Reporte!$N$5:$BN$133,30,FALSE)</f>
        <v>#N/A</v>
      </c>
      <c r="D22" s="153" t="e">
        <f>VLOOKUP(L12,Reporte!$N$5:$BN$133,31,FALSE)</f>
        <v>#N/A</v>
      </c>
      <c r="E22" s="153" t="e">
        <f>VLOOKUP(L12,Reporte!$N$5:$BN$133,32,FALSE)</f>
        <v>#N/A</v>
      </c>
      <c r="F22" s="154" t="e">
        <f>VLOOKUP(L12,Reporte!$N$5:$BN$133,33,FALSE)</f>
        <v>#N/A</v>
      </c>
      <c r="G22" s="153" t="e">
        <f>VLOOKUP(L12,Reporte!$N$5:$BN$133,34,FALSE)</f>
        <v>#N/A</v>
      </c>
      <c r="H22" s="154" t="e">
        <f>VLOOKUP(L12,Reporte!$N$5:$BN$133,35,FALSE)</f>
        <v>#N/A</v>
      </c>
      <c r="I22" s="153" t="e">
        <f>VLOOKUP(L12,Reporte!$N$5:$BN$133,36,FALSE)</f>
        <v>#N/A</v>
      </c>
      <c r="J22" s="154" t="e">
        <f>VLOOKUP(L12,Reporte!$N$5:$BN$133,37,FALSE)</f>
        <v>#N/A</v>
      </c>
      <c r="K22" s="154" t="e">
        <f>VLOOKUP(L12,Reporte!$N$5:$BN$133,38,FALSE)</f>
        <v>#N/A</v>
      </c>
      <c r="L22" s="154" t="e">
        <f>VLOOKUP(L12,Reporte!$N$5:$BN$133,39,FALSE)</f>
        <v>#N/A</v>
      </c>
      <c r="M22" s="154" t="e">
        <f>VLOOKUP(L12,Reporte!$N$5:$BN$133,40,FALSE)</f>
        <v>#N/A</v>
      </c>
      <c r="N22" s="155" t="e">
        <f>VLOOKUP(L12,Reporte!$N$5:$BN$133,41,FALSE)</f>
        <v>#N/A</v>
      </c>
      <c r="O22" s="155" t="e">
        <f>+MAX(C22:N22)</f>
        <v>#N/A</v>
      </c>
      <c r="P22" s="156"/>
      <c r="Q22" s="157"/>
    </row>
    <row r="23" spans="1:17" s="158" customFormat="1" ht="13.5" thickBot="1">
      <c r="A23" s="776" t="s">
        <v>76</v>
      </c>
      <c r="B23" s="777"/>
      <c r="C23" s="159" t="e">
        <f>VLOOKUP(L12,Reporte!$N$5:$BN$133,42,FALSE)</f>
        <v>#N/A</v>
      </c>
      <c r="D23" s="159" t="e">
        <f>VLOOKUP(L12,Reporte!$N$5:$BN$133,43,FALSE)</f>
        <v>#N/A</v>
      </c>
      <c r="E23" s="159" t="e">
        <f>VLOOKUP(L12,Reporte!$N$5:$BN$133,44,FALSE)</f>
        <v>#N/A</v>
      </c>
      <c r="F23" s="159" t="e">
        <f>VLOOKUP(L12,Reporte!$N$5:$BN$133,45,FALSE)</f>
        <v>#N/A</v>
      </c>
      <c r="G23" s="159" t="e">
        <f>VLOOKUP(L12,Reporte!$N$5:$BN$133,46,FALSE)</f>
        <v>#N/A</v>
      </c>
      <c r="H23" s="159" t="e">
        <f>VLOOKUP(L12,Reporte!$N$5:$BN$133,47,FALSE)</f>
        <v>#N/A</v>
      </c>
      <c r="I23" s="159" t="e">
        <f>VLOOKUP(L12,Reporte!$N$5:$BN$133,48,FALSE)</f>
        <v>#N/A</v>
      </c>
      <c r="J23" s="159" t="e">
        <f>VLOOKUP(L12,Reporte!$N$5:$BN$133,49,FALSE)</f>
        <v>#N/A</v>
      </c>
      <c r="K23" s="159" t="e">
        <f>VLOOKUP(L12,Reporte!$N$5:$BN$133,50,FALSE)</f>
        <v>#N/A</v>
      </c>
      <c r="L23" s="159" t="e">
        <f>VLOOKUP(L12,Reporte!$N$5:$BN$133,51,FALSE)</f>
        <v>#N/A</v>
      </c>
      <c r="M23" s="159" t="e">
        <f>VLOOKUP(L12,Reporte!$N$5:$BN$133,52,FALSE)</f>
        <v>#N/A</v>
      </c>
      <c r="N23" s="160" t="e">
        <f>VLOOKUP(L12,Reporte!$N$5:$BN$133,53,FALSE)</f>
        <v>#N/A</v>
      </c>
      <c r="O23" s="155" t="e">
        <f>+MAX(C23:N23)</f>
        <v>#N/A</v>
      </c>
      <c r="P23" s="156"/>
      <c r="Q23" s="157"/>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t="e">
        <f>+C15</f>
        <v>#N/A</v>
      </c>
      <c r="D26" s="117" t="e">
        <f>+C26*0.98</f>
        <v>#N/A</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t="e">
        <f>+C26</f>
        <v>#N/A</v>
      </c>
      <c r="D27" s="117" t="e">
        <f>+D26</f>
        <v>#N/A</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t="e">
        <f t="shared" ref="C28:D37" si="0">+C27</f>
        <v>#N/A</v>
      </c>
      <c r="D28" s="117" t="e">
        <f t="shared" si="0"/>
        <v>#N/A</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t="e">
        <f t="shared" si="0"/>
        <v>#N/A</v>
      </c>
      <c r="D29" s="117" t="e">
        <f t="shared" si="0"/>
        <v>#N/A</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t="e">
        <f t="shared" si="0"/>
        <v>#N/A</v>
      </c>
      <c r="D30" s="117" t="e">
        <f t="shared" si="0"/>
        <v>#N/A</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t="e">
        <f t="shared" si="0"/>
        <v>#N/A</v>
      </c>
      <c r="D31" s="117" t="e">
        <f t="shared" si="0"/>
        <v>#N/A</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t="e">
        <f t="shared" si="0"/>
        <v>#N/A</v>
      </c>
      <c r="D32" s="117" t="e">
        <f t="shared" si="0"/>
        <v>#N/A</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t="e">
        <f t="shared" si="0"/>
        <v>#N/A</v>
      </c>
      <c r="D33" s="117" t="e">
        <f t="shared" si="0"/>
        <v>#N/A</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t="e">
        <f t="shared" si="0"/>
        <v>#N/A</v>
      </c>
      <c r="D34" s="117" t="e">
        <f t="shared" si="0"/>
        <v>#N/A</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t="e">
        <f t="shared" si="0"/>
        <v>#N/A</v>
      </c>
      <c r="D35" s="117" t="e">
        <f t="shared" si="0"/>
        <v>#N/A</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t="e">
        <f t="shared" si="0"/>
        <v>#N/A</v>
      </c>
      <c r="D36" s="117" t="e">
        <f t="shared" si="0"/>
        <v>#N/A</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t="e">
        <f t="shared" si="0"/>
        <v>#N/A</v>
      </c>
      <c r="D37" s="117" t="e">
        <f t="shared" si="0"/>
        <v>#N/A</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t="e">
        <f>+C37</f>
        <v>#N/A</v>
      </c>
      <c r="D38" s="124" t="e">
        <f>+D37</f>
        <v>#N/A</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e">
        <f>VLOOKUP(L12,Reporte!$N$5:$BZ$133,54,FALSE)</f>
        <v>#N/A</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e">
        <f>VLOOKUP(L12,Reporte!$N$5:$BZ$133,55,FALSE)</f>
        <v>#N/A</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e">
        <f>VLOOKUP(L12,Reporte!$N$5:$BZ$133,56,FALSE)</f>
        <v>#N/A</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e">
        <f>VLOOKUP(L12,Reporte!$N$5:$BZ$133,57,FALSE)</f>
        <v>#N/A</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e">
        <f>VLOOKUP(L12,Reporte!$N$5:$BZ$133,58,FALSE)</f>
        <v>#N/A</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60" customHeight="1" thickBot="1">
      <c r="A51" s="756" t="e">
        <f>VLOOKUP(L12,Reporte!$N$5:$BZ$133,59,FALSE)</f>
        <v>#N/A</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e">
        <f>VLOOKUP(L12,Reporte!$N$5:$BZ$133,60,FALSE)</f>
        <v>#N/A</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e">
        <f>VLOOKUP(L12,Reporte!$N$5:$BZ$133,61,FALSE)</f>
        <v>#N/A</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e">
        <f>VLOOKUP(L12,Reporte!$N$5:$BZ$133,62,FALSE)</f>
        <v>#N/A</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e">
        <f>VLOOKUP(L12,Reporte!$N$5:$BZ$133,63,FALSE)</f>
        <v>#N/A</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e">
        <f>VLOOKUP(L12,Reporte!$N$5:$BZ$133,64,FALSE)</f>
        <v>#N/A</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56" t="e">
        <f>VLOOKUP(L12,Reporte!$N$5:$BZ$133,65,FALSE)</f>
        <v>#N/A</v>
      </c>
      <c r="B63" s="757"/>
      <c r="C63" s="757"/>
      <c r="D63" s="757"/>
      <c r="E63" s="757"/>
      <c r="F63" s="757"/>
      <c r="G63" s="757"/>
      <c r="H63" s="757"/>
      <c r="I63" s="757"/>
      <c r="J63" s="757"/>
      <c r="K63" s="757"/>
      <c r="L63" s="757"/>
      <c r="M63" s="757"/>
      <c r="N63" s="757"/>
      <c r="O63" s="758"/>
      <c r="P63" s="126"/>
      <c r="Q63" s="127"/>
    </row>
    <row r="64" spans="1:17" ht="12">
      <c r="A64" s="787" t="e">
        <f>VLOOKUP(L12,Reporte!$AP$5:$CB$133,39,FALSE)</f>
        <v>#N/A</v>
      </c>
      <c r="B64" s="788"/>
      <c r="C64" s="788"/>
      <c r="D64" s="788"/>
      <c r="E64" s="788"/>
      <c r="F64" s="788"/>
      <c r="G64" s="788"/>
      <c r="H64" s="788"/>
      <c r="I64" s="788"/>
      <c r="J64" s="788"/>
      <c r="K64" s="788"/>
      <c r="L64" s="788"/>
      <c r="M64" s="788"/>
      <c r="N64" s="788"/>
      <c r="O64" s="789"/>
      <c r="P64" s="99"/>
    </row>
    <row r="65" spans="1:16" ht="38.25" customHeight="1" thickBot="1">
      <c r="A65" s="790"/>
      <c r="B65" s="791"/>
      <c r="C65" s="791"/>
      <c r="D65" s="791"/>
      <c r="E65" s="791"/>
      <c r="F65" s="791"/>
      <c r="G65" s="791"/>
      <c r="H65" s="791"/>
      <c r="I65" s="791"/>
      <c r="J65" s="791"/>
      <c r="K65" s="791"/>
      <c r="L65" s="791"/>
      <c r="M65" s="791"/>
      <c r="N65" s="791"/>
      <c r="O65" s="792"/>
      <c r="P65" s="99"/>
    </row>
    <row r="66" spans="1:16" ht="12">
      <c r="B66" s="128"/>
    </row>
    <row r="67" spans="1:16" ht="15.75">
      <c r="A67" s="759" t="s">
        <v>470</v>
      </c>
      <c r="B67" s="759"/>
      <c r="C67" s="759"/>
      <c r="D67" s="759"/>
      <c r="E67" s="760">
        <f>+INDICADORES!D22</f>
        <v>46029</v>
      </c>
      <c r="F67" s="760"/>
    </row>
  </sheetData>
  <mergeCells count="112">
    <mergeCell ref="A61:O61"/>
    <mergeCell ref="A62:O62"/>
    <mergeCell ref="A63:O63"/>
    <mergeCell ref="A64:O65"/>
    <mergeCell ref="A67:D67"/>
    <mergeCell ref="E67:F67"/>
    <mergeCell ref="A55:O55"/>
    <mergeCell ref="A56:O56"/>
    <mergeCell ref="A57:O57"/>
    <mergeCell ref="A58:O58"/>
    <mergeCell ref="A59:O59"/>
    <mergeCell ref="A60:O60"/>
    <mergeCell ref="A49:O49"/>
    <mergeCell ref="A50:O50"/>
    <mergeCell ref="A51:O51"/>
    <mergeCell ref="A52:O52"/>
    <mergeCell ref="A53:O53"/>
    <mergeCell ref="A54:O54"/>
    <mergeCell ref="A43:O43"/>
    <mergeCell ref="A44:O44"/>
    <mergeCell ref="A45:O45"/>
    <mergeCell ref="A46:O46"/>
    <mergeCell ref="A47:O47"/>
    <mergeCell ref="A48:O48"/>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2C96-2CFE-44E1-806A-43A336CC96F1}">
  <sheetPr codeName="Hoja2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E6 Relacionamiento con ​la ciudadanía y Grupos de Valor​</v>
      </c>
      <c r="D5" s="669"/>
      <c r="E5" s="669"/>
      <c r="F5" s="669"/>
      <c r="G5" s="669"/>
      <c r="H5" s="669"/>
      <c r="I5" s="669"/>
      <c r="J5" s="669"/>
      <c r="K5" s="669"/>
      <c r="L5" s="669"/>
      <c r="M5" s="669"/>
      <c r="N5" s="669"/>
      <c r="O5" s="670"/>
      <c r="P5" s="101"/>
      <c r="Q5" s="102"/>
    </row>
    <row r="6" spans="1:17" ht="33.75" customHeight="1">
      <c r="A6" s="671" t="s">
        <v>8</v>
      </c>
      <c r="B6" s="672"/>
      <c r="C6" s="673" t="str">
        <f>VLOOKUP(L12,Reporte!$N$5:$BN$133,2,FALSE)</f>
        <v xml:space="preserve">Actividades desarrolladas en el ámbito de la política de servicio al ciudadano </v>
      </c>
      <c r="D6" s="673"/>
      <c r="E6" s="673"/>
      <c r="F6" s="673"/>
      <c r="G6" s="673"/>
      <c r="H6" s="673"/>
      <c r="I6" s="673"/>
      <c r="J6" s="673"/>
      <c r="K6" s="673"/>
      <c r="L6" s="673"/>
      <c r="M6" s="673"/>
      <c r="N6" s="673"/>
      <c r="O6" s="674"/>
      <c r="P6" s="99"/>
    </row>
    <row r="7" spans="1:17" ht="42.75" customHeight="1">
      <c r="A7" s="671" t="s">
        <v>10</v>
      </c>
      <c r="B7" s="672"/>
      <c r="C7" s="673" t="str">
        <f>VLOOKUP(L12,Reporte!A5:M133,10,FALSE)</f>
        <v>Asegurar la interacción con la ciudadanía y los grupos de valor mediante el desarrollo de los escenarios de relacionamiento para involucrar a la ciudadanía y grupos de valor en la gestión institucional</v>
      </c>
      <c r="D7" s="673"/>
      <c r="E7" s="673"/>
      <c r="F7" s="673"/>
      <c r="G7" s="673"/>
      <c r="H7" s="673"/>
      <c r="I7" s="673"/>
      <c r="J7" s="673"/>
      <c r="K7" s="673"/>
      <c r="L7" s="673"/>
      <c r="M7" s="673"/>
      <c r="N7" s="673"/>
      <c r="O7" s="674"/>
      <c r="P7" s="99"/>
    </row>
    <row r="8" spans="1:17" ht="33.75" customHeight="1">
      <c r="A8" s="675" t="s">
        <v>464</v>
      </c>
      <c r="B8" s="656"/>
      <c r="C8" s="673" t="str">
        <f>VLOOKUP(L12,Reporte!$A$5:$N$133,13,FALSE)</f>
        <v>Ejecutar las actividades para la implementación de la política de Servicio al Ciudadano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total de actividades desarrolladas en el trimestre</v>
      </c>
      <c r="D10" s="673"/>
      <c r="E10" s="673"/>
      <c r="F10" s="682" t="str">
        <f>VLOOKUP(L12,Reporte!$N$5:$BN$133,6,FALSE)</f>
        <v>Se mide el número de Número total de actividades desarrolladas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1697</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6.25" customHeight="1">
      <c r="A15" s="703" t="str">
        <f>VLOOKUP(L12,Reporte!$N$5:$BN$133,8,FALSE)</f>
        <v>Numérica</v>
      </c>
      <c r="B15" s="704"/>
      <c r="C15" s="778">
        <f>VLOOKUP(L12,Reporte!$N$5:$BN$133,11,FALSE)</f>
        <v>37</v>
      </c>
      <c r="D15" s="779"/>
      <c r="E15" s="780"/>
      <c r="F15" s="715" t="str">
        <f>VLOOKUP(L12,Reporte!$N$5:$BN$133,9,FALSE)</f>
        <v>Trimestral</v>
      </c>
      <c r="G15" s="716"/>
      <c r="H15" s="683" t="s">
        <v>37</v>
      </c>
      <c r="I15" s="683"/>
      <c r="J15" s="721" t="s">
        <v>465</v>
      </c>
      <c r="K15" s="722"/>
      <c r="L15" s="723"/>
      <c r="M15" s="657" t="str">
        <f>VLOOKUP(L12,Reporte!$N$5:$BN$133,28,FALSE)</f>
        <v>Delegatura para la Protección al Usuario - Dirección de Servicio al Ciudadano y Promoción de la Participación Ciudadana</v>
      </c>
      <c r="N15" s="658"/>
      <c r="O15" s="659"/>
      <c r="P15" s="99"/>
    </row>
    <row r="16" spans="1:17" ht="26.25" customHeight="1">
      <c r="A16" s="705"/>
      <c r="B16" s="706"/>
      <c r="C16" s="781"/>
      <c r="D16" s="782"/>
      <c r="E16" s="783"/>
      <c r="F16" s="717"/>
      <c r="G16" s="718"/>
      <c r="H16" s="683" t="s">
        <v>40</v>
      </c>
      <c r="I16" s="683"/>
      <c r="J16" s="721" t="s">
        <v>466</v>
      </c>
      <c r="K16" s="722"/>
      <c r="L16" s="723"/>
      <c r="M16" s="660"/>
      <c r="N16" s="661"/>
      <c r="O16" s="662"/>
      <c r="P16" s="99"/>
    </row>
    <row r="17" spans="1:17" ht="26.2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37</v>
      </c>
      <c r="D26" s="131">
        <f>+C26*0.98</f>
        <v>36.26</v>
      </c>
      <c r="E26" s="118"/>
      <c r="F26" s="118"/>
      <c r="G26" s="730"/>
      <c r="H26" s="730"/>
      <c r="I26" s="741"/>
      <c r="J26" s="741"/>
      <c r="K26" s="741"/>
      <c r="L26" s="730"/>
      <c r="M26" s="730"/>
      <c r="N26" s="730"/>
      <c r="O26" s="743"/>
      <c r="P26" s="119"/>
      <c r="Q26" s="120"/>
    </row>
    <row r="27" spans="1:17" s="98" customFormat="1" ht="15">
      <c r="A27" s="116" t="s">
        <v>95</v>
      </c>
      <c r="B27" s="131">
        <f>+D22</f>
        <v>0</v>
      </c>
      <c r="C27" s="131">
        <f>+C26</f>
        <v>37</v>
      </c>
      <c r="D27" s="131">
        <f>+D26</f>
        <v>36.26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37</v>
      </c>
      <c r="D28" s="131">
        <f t="shared" si="0"/>
        <v>36.26</v>
      </c>
      <c r="E28" s="118"/>
      <c r="F28" s="118"/>
      <c r="G28" s="730"/>
      <c r="H28" s="730"/>
      <c r="I28" s="730"/>
      <c r="J28" s="730"/>
      <c r="K28" s="118"/>
      <c r="L28" s="730"/>
      <c r="M28" s="730"/>
      <c r="N28" s="730"/>
      <c r="O28" s="743"/>
      <c r="P28" s="119"/>
      <c r="Q28" s="120"/>
    </row>
    <row r="29" spans="1:17" s="98" customFormat="1" ht="15">
      <c r="A29" s="116" t="s">
        <v>97</v>
      </c>
      <c r="B29" s="131">
        <f>+F22</f>
        <v>0</v>
      </c>
      <c r="C29" s="131">
        <f t="shared" si="0"/>
        <v>37</v>
      </c>
      <c r="D29" s="131">
        <f t="shared" si="0"/>
        <v>36.26</v>
      </c>
      <c r="E29" s="118"/>
      <c r="F29" s="118"/>
      <c r="G29" s="730"/>
      <c r="H29" s="730"/>
      <c r="I29" s="730"/>
      <c r="J29" s="730"/>
      <c r="K29" s="118"/>
      <c r="L29" s="730"/>
      <c r="M29" s="730"/>
      <c r="N29" s="730"/>
      <c r="O29" s="743"/>
      <c r="P29" s="119"/>
      <c r="Q29" s="120"/>
    </row>
    <row r="30" spans="1:17" s="98" customFormat="1" ht="15">
      <c r="A30" s="116" t="s">
        <v>98</v>
      </c>
      <c r="B30" s="131">
        <f>+G22</f>
        <v>0</v>
      </c>
      <c r="C30" s="131">
        <f t="shared" si="0"/>
        <v>37</v>
      </c>
      <c r="D30" s="131">
        <f t="shared" si="0"/>
        <v>36.26</v>
      </c>
      <c r="E30" s="118"/>
      <c r="F30" s="118"/>
      <c r="G30" s="730"/>
      <c r="H30" s="730"/>
      <c r="I30" s="730"/>
      <c r="J30" s="730"/>
      <c r="K30" s="118"/>
      <c r="L30" s="730"/>
      <c r="M30" s="730"/>
      <c r="N30" s="730"/>
      <c r="O30" s="743"/>
      <c r="P30" s="119"/>
      <c r="Q30" s="120"/>
    </row>
    <row r="31" spans="1:17" s="98" customFormat="1" ht="15">
      <c r="A31" s="116" t="s">
        <v>99</v>
      </c>
      <c r="B31" s="131">
        <f>+H22</f>
        <v>0</v>
      </c>
      <c r="C31" s="131">
        <f t="shared" si="0"/>
        <v>37</v>
      </c>
      <c r="D31" s="131">
        <f t="shared" si="0"/>
        <v>36.26</v>
      </c>
      <c r="E31" s="118"/>
      <c r="F31" s="118"/>
      <c r="G31" s="730"/>
      <c r="H31" s="730"/>
      <c r="I31" s="730"/>
      <c r="J31" s="730"/>
      <c r="K31" s="118"/>
      <c r="L31" s="730"/>
      <c r="M31" s="730"/>
      <c r="N31" s="730"/>
      <c r="O31" s="743"/>
      <c r="P31" s="119"/>
      <c r="Q31" s="120"/>
    </row>
    <row r="32" spans="1:17" s="98" customFormat="1" ht="15">
      <c r="A32" s="116" t="s">
        <v>100</v>
      </c>
      <c r="B32" s="131">
        <f>+I22</f>
        <v>0</v>
      </c>
      <c r="C32" s="131">
        <f t="shared" si="0"/>
        <v>37</v>
      </c>
      <c r="D32" s="131">
        <f t="shared" si="0"/>
        <v>36.26</v>
      </c>
      <c r="E32" s="118"/>
      <c r="F32" s="118"/>
      <c r="G32" s="730"/>
      <c r="H32" s="730"/>
      <c r="I32" s="730"/>
      <c r="J32" s="730"/>
      <c r="K32" s="118"/>
      <c r="L32" s="730"/>
      <c r="M32" s="730"/>
      <c r="N32" s="730"/>
      <c r="O32" s="743"/>
      <c r="P32" s="119"/>
      <c r="Q32" s="120"/>
    </row>
    <row r="33" spans="1:17" s="98" customFormat="1" ht="15">
      <c r="A33" s="116" t="s">
        <v>101</v>
      </c>
      <c r="B33" s="131">
        <f>+J22</f>
        <v>0</v>
      </c>
      <c r="C33" s="131">
        <f t="shared" si="0"/>
        <v>37</v>
      </c>
      <c r="D33" s="131">
        <f t="shared" si="0"/>
        <v>36.26</v>
      </c>
      <c r="E33" s="118"/>
      <c r="F33" s="118"/>
      <c r="G33" s="730"/>
      <c r="H33" s="730"/>
      <c r="I33" s="730"/>
      <c r="J33" s="730"/>
      <c r="K33" s="118"/>
      <c r="L33" s="730"/>
      <c r="M33" s="730"/>
      <c r="N33" s="730"/>
      <c r="O33" s="743"/>
      <c r="P33" s="119"/>
      <c r="Q33" s="120"/>
    </row>
    <row r="34" spans="1:17" s="98" customFormat="1" ht="15">
      <c r="A34" s="116" t="s">
        <v>102</v>
      </c>
      <c r="B34" s="131">
        <f>+K22</f>
        <v>0</v>
      </c>
      <c r="C34" s="131">
        <f t="shared" si="0"/>
        <v>37</v>
      </c>
      <c r="D34" s="131">
        <f t="shared" si="0"/>
        <v>36.26</v>
      </c>
      <c r="E34" s="118"/>
      <c r="F34" s="118"/>
      <c r="G34" s="730"/>
      <c r="H34" s="730"/>
      <c r="I34" s="730"/>
      <c r="J34" s="730"/>
      <c r="K34" s="118"/>
      <c r="L34" s="730"/>
      <c r="M34" s="730"/>
      <c r="N34" s="730"/>
      <c r="O34" s="743"/>
      <c r="P34" s="119"/>
      <c r="Q34" s="120"/>
    </row>
    <row r="35" spans="1:17" s="98" customFormat="1" ht="15">
      <c r="A35" s="116" t="s">
        <v>103</v>
      </c>
      <c r="B35" s="131">
        <f>+L22</f>
        <v>0</v>
      </c>
      <c r="C35" s="131">
        <f t="shared" si="0"/>
        <v>37</v>
      </c>
      <c r="D35" s="131">
        <f t="shared" si="0"/>
        <v>36.26</v>
      </c>
      <c r="E35" s="118"/>
      <c r="F35" s="118"/>
      <c r="G35" s="730"/>
      <c r="H35" s="730"/>
      <c r="I35" s="730"/>
      <c r="J35" s="730"/>
      <c r="K35" s="118"/>
      <c r="L35" s="730"/>
      <c r="M35" s="730"/>
      <c r="N35" s="730"/>
      <c r="O35" s="743"/>
      <c r="P35" s="119"/>
      <c r="Q35" s="120"/>
    </row>
    <row r="36" spans="1:17" s="98" customFormat="1" ht="15">
      <c r="A36" s="116" t="s">
        <v>104</v>
      </c>
      <c r="B36" s="131">
        <f>+M22</f>
        <v>0</v>
      </c>
      <c r="C36" s="131">
        <f t="shared" si="0"/>
        <v>37</v>
      </c>
      <c r="D36" s="131">
        <f t="shared" si="0"/>
        <v>36.26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37</v>
      </c>
      <c r="D37" s="131">
        <f t="shared" si="0"/>
        <v>36.26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37</v>
      </c>
      <c r="D38" s="133">
        <f>+D37</f>
        <v>36.26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06.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DDC7E-E168-43DE-A5F1-1CC9C09C91DF}">
  <sheetPr codeName="Hoja24"/>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E6 Relacionamiento con ​la ciudadanía y Grupos de Valor​</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Capacitaciones realizadas en territorios cobijados por los programas de desarrollo con enfoque territorial PDET</v>
      </c>
      <c r="D6" s="673"/>
      <c r="E6" s="673"/>
      <c r="F6" s="673"/>
      <c r="G6" s="673"/>
      <c r="H6" s="673"/>
      <c r="I6" s="673"/>
      <c r="J6" s="673"/>
      <c r="K6" s="673"/>
      <c r="L6" s="673"/>
      <c r="M6" s="673"/>
      <c r="N6" s="673"/>
      <c r="O6" s="674"/>
      <c r="P6" s="99"/>
    </row>
    <row r="7" spans="1:17" ht="45.75" customHeight="1">
      <c r="A7" s="671" t="s">
        <v>10</v>
      </c>
      <c r="B7" s="672"/>
      <c r="C7" s="673" t="str">
        <f>VLOOKUP(L12,Reporte!A5:M133,10,FALSE)</f>
        <v>Asegurar la interacción con la ciudadanía y los grupos de valor mediante el desarrollo de los escenarios de relacionamiento para involucrar a la ciudadanía y grupos de valor en la gestión institucional</v>
      </c>
      <c r="D7" s="673"/>
      <c r="E7" s="673"/>
      <c r="F7" s="673"/>
      <c r="G7" s="673"/>
      <c r="H7" s="673"/>
      <c r="I7" s="673"/>
      <c r="J7" s="673"/>
      <c r="K7" s="673"/>
      <c r="L7" s="673"/>
      <c r="M7" s="673"/>
      <c r="N7" s="673"/>
      <c r="O7" s="674"/>
      <c r="P7" s="99"/>
    </row>
    <row r="8" spans="1:17" ht="15.75">
      <c r="A8" s="675" t="s">
        <v>464</v>
      </c>
      <c r="B8" s="656"/>
      <c r="C8" s="673" t="str">
        <f>VLOOKUP(L12,Reporte!$A$5:$N$133,13,FALSE)</f>
        <v>Ampliar las estrategias de participación ciudadana en municipios PDET</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4.25" customHeight="1">
      <c r="A10" s="677"/>
      <c r="B10" s="678"/>
      <c r="C10" s="673" t="str">
        <f>VLOOKUP(L12,Reporte!$N$5:$BN$133,4,FALSE)</f>
        <v>Número de capacitaciones realizadas en territorios cobijados por los programas de desarrollo con enfoque territorial PDET en el semestre</v>
      </c>
      <c r="D10" s="673"/>
      <c r="E10" s="673"/>
      <c r="F10" s="682" t="str">
        <f>VLOOKUP(L12,Reporte!$N$5:$BN$133,6,FALSE)</f>
        <v>Se mide el número de capacitaciones realizadas en territorios cobijados por los programas de desarrollo con enfoque territorial PDET en el semestre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1699</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7" customHeight="1">
      <c r="A15" s="703" t="str">
        <f>VLOOKUP(L12,Reporte!$N$5:$BN$133,8,FALSE)</f>
        <v>Numérica</v>
      </c>
      <c r="B15" s="704"/>
      <c r="C15" s="778">
        <f>VLOOKUP(L12,Reporte!$N$5:$BN$133,11,FALSE)</f>
        <v>15</v>
      </c>
      <c r="D15" s="779"/>
      <c r="E15" s="780"/>
      <c r="F15" s="715" t="str">
        <f>VLOOKUP(L12,Reporte!$N$5:$BN$133,9,FALSE)</f>
        <v>Trimestral</v>
      </c>
      <c r="G15" s="716"/>
      <c r="H15" s="683" t="s">
        <v>37</v>
      </c>
      <c r="I15" s="683"/>
      <c r="J15" s="721" t="s">
        <v>465</v>
      </c>
      <c r="K15" s="722"/>
      <c r="L15" s="723"/>
      <c r="M15" s="657" t="str">
        <f>VLOOKUP(L12,Reporte!$N$5:$BN$133,28,FALSE)</f>
        <v>Delegatura para la Protección al Usuario - Dirección de Servicio al Ciudadano y Promoción de la Participación Ciudadana</v>
      </c>
      <c r="N15" s="658"/>
      <c r="O15" s="659"/>
      <c r="P15" s="99"/>
    </row>
    <row r="16" spans="1:17" ht="27" customHeight="1">
      <c r="A16" s="705"/>
      <c r="B16" s="706"/>
      <c r="C16" s="781"/>
      <c r="D16" s="782"/>
      <c r="E16" s="783"/>
      <c r="F16" s="717"/>
      <c r="G16" s="718"/>
      <c r="H16" s="683" t="s">
        <v>40</v>
      </c>
      <c r="I16" s="683"/>
      <c r="J16" s="721" t="s">
        <v>466</v>
      </c>
      <c r="K16" s="722"/>
      <c r="L16" s="723"/>
      <c r="M16" s="660"/>
      <c r="N16" s="661"/>
      <c r="O16" s="662"/>
      <c r="P16" s="99"/>
    </row>
    <row r="17" spans="1:17" ht="27"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15</v>
      </c>
      <c r="D26" s="131">
        <f>+C26*0.98</f>
        <v>14.7</v>
      </c>
      <c r="E26" s="118"/>
      <c r="F26" s="118"/>
      <c r="G26" s="730"/>
      <c r="H26" s="730"/>
      <c r="I26" s="741"/>
      <c r="J26" s="741"/>
      <c r="K26" s="741"/>
      <c r="L26" s="730"/>
      <c r="M26" s="730"/>
      <c r="N26" s="730"/>
      <c r="O26" s="743"/>
      <c r="P26" s="119"/>
      <c r="Q26" s="120"/>
    </row>
    <row r="27" spans="1:17" s="98" customFormat="1" ht="15">
      <c r="A27" s="116" t="s">
        <v>95</v>
      </c>
      <c r="B27" s="131">
        <f>+D22</f>
        <v>0</v>
      </c>
      <c r="C27" s="131">
        <f>+C26</f>
        <v>15</v>
      </c>
      <c r="D27" s="131">
        <f>+D26</f>
        <v>14.7</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15</v>
      </c>
      <c r="D28" s="131">
        <f t="shared" si="0"/>
        <v>14.7</v>
      </c>
      <c r="E28" s="118"/>
      <c r="F28" s="118"/>
      <c r="G28" s="730"/>
      <c r="H28" s="730"/>
      <c r="I28" s="730"/>
      <c r="J28" s="730"/>
      <c r="K28" s="118"/>
      <c r="L28" s="730"/>
      <c r="M28" s="730"/>
      <c r="N28" s="730"/>
      <c r="O28" s="743"/>
      <c r="P28" s="119"/>
      <c r="Q28" s="120"/>
    </row>
    <row r="29" spans="1:17" s="98" customFormat="1" ht="15">
      <c r="A29" s="116" t="s">
        <v>97</v>
      </c>
      <c r="B29" s="131">
        <f>+F22</f>
        <v>0</v>
      </c>
      <c r="C29" s="131">
        <f t="shared" si="0"/>
        <v>15</v>
      </c>
      <c r="D29" s="131">
        <f t="shared" si="0"/>
        <v>14.7</v>
      </c>
      <c r="E29" s="118"/>
      <c r="F29" s="118"/>
      <c r="G29" s="730"/>
      <c r="H29" s="730"/>
      <c r="I29" s="730"/>
      <c r="J29" s="730"/>
      <c r="K29" s="118"/>
      <c r="L29" s="730"/>
      <c r="M29" s="730"/>
      <c r="N29" s="730"/>
      <c r="O29" s="743"/>
      <c r="P29" s="119"/>
      <c r="Q29" s="120"/>
    </row>
    <row r="30" spans="1:17" s="98" customFormat="1" ht="15">
      <c r="A30" s="116" t="s">
        <v>98</v>
      </c>
      <c r="B30" s="131">
        <f>+G22</f>
        <v>0</v>
      </c>
      <c r="C30" s="131">
        <f t="shared" si="0"/>
        <v>15</v>
      </c>
      <c r="D30" s="131">
        <f t="shared" si="0"/>
        <v>14.7</v>
      </c>
      <c r="E30" s="118"/>
      <c r="F30" s="118"/>
      <c r="G30" s="730"/>
      <c r="H30" s="730"/>
      <c r="I30" s="730"/>
      <c r="J30" s="730"/>
      <c r="K30" s="118"/>
      <c r="L30" s="730"/>
      <c r="M30" s="730"/>
      <c r="N30" s="730"/>
      <c r="O30" s="743"/>
      <c r="P30" s="119"/>
      <c r="Q30" s="120"/>
    </row>
    <row r="31" spans="1:17" s="98" customFormat="1" ht="15">
      <c r="A31" s="116" t="s">
        <v>99</v>
      </c>
      <c r="B31" s="131">
        <f>+H22</f>
        <v>0</v>
      </c>
      <c r="C31" s="131">
        <f t="shared" si="0"/>
        <v>15</v>
      </c>
      <c r="D31" s="131">
        <f t="shared" si="0"/>
        <v>14.7</v>
      </c>
      <c r="E31" s="118"/>
      <c r="F31" s="118"/>
      <c r="G31" s="730"/>
      <c r="H31" s="730"/>
      <c r="I31" s="730"/>
      <c r="J31" s="730"/>
      <c r="K31" s="118"/>
      <c r="L31" s="730"/>
      <c r="M31" s="730"/>
      <c r="N31" s="730"/>
      <c r="O31" s="743"/>
      <c r="P31" s="119"/>
      <c r="Q31" s="120"/>
    </row>
    <row r="32" spans="1:17" s="98" customFormat="1" ht="15">
      <c r="A32" s="116" t="s">
        <v>100</v>
      </c>
      <c r="B32" s="131">
        <f>+I22</f>
        <v>0</v>
      </c>
      <c r="C32" s="131">
        <f t="shared" si="0"/>
        <v>15</v>
      </c>
      <c r="D32" s="131">
        <f t="shared" si="0"/>
        <v>14.7</v>
      </c>
      <c r="E32" s="118"/>
      <c r="F32" s="118"/>
      <c r="G32" s="730"/>
      <c r="H32" s="730"/>
      <c r="I32" s="730"/>
      <c r="J32" s="730"/>
      <c r="K32" s="118"/>
      <c r="L32" s="730"/>
      <c r="M32" s="730"/>
      <c r="N32" s="730"/>
      <c r="O32" s="743"/>
      <c r="P32" s="119"/>
      <c r="Q32" s="120"/>
    </row>
    <row r="33" spans="1:17" s="98" customFormat="1" ht="15">
      <c r="A33" s="116" t="s">
        <v>101</v>
      </c>
      <c r="B33" s="131">
        <f>+J22</f>
        <v>0</v>
      </c>
      <c r="C33" s="131">
        <f t="shared" si="0"/>
        <v>15</v>
      </c>
      <c r="D33" s="131">
        <f t="shared" si="0"/>
        <v>14.7</v>
      </c>
      <c r="E33" s="118"/>
      <c r="F33" s="118"/>
      <c r="G33" s="730"/>
      <c r="H33" s="730"/>
      <c r="I33" s="730"/>
      <c r="J33" s="730"/>
      <c r="K33" s="118"/>
      <c r="L33" s="730"/>
      <c r="M33" s="730"/>
      <c r="N33" s="730"/>
      <c r="O33" s="743"/>
      <c r="P33" s="119"/>
      <c r="Q33" s="120"/>
    </row>
    <row r="34" spans="1:17" s="98" customFormat="1" ht="15">
      <c r="A34" s="116" t="s">
        <v>102</v>
      </c>
      <c r="B34" s="131">
        <f>+K22</f>
        <v>0</v>
      </c>
      <c r="C34" s="131">
        <f t="shared" si="0"/>
        <v>15</v>
      </c>
      <c r="D34" s="131">
        <f t="shared" si="0"/>
        <v>14.7</v>
      </c>
      <c r="E34" s="118"/>
      <c r="F34" s="118"/>
      <c r="G34" s="730"/>
      <c r="H34" s="730"/>
      <c r="I34" s="730"/>
      <c r="J34" s="730"/>
      <c r="K34" s="118"/>
      <c r="L34" s="730"/>
      <c r="M34" s="730"/>
      <c r="N34" s="730"/>
      <c r="O34" s="743"/>
      <c r="P34" s="119"/>
      <c r="Q34" s="120"/>
    </row>
    <row r="35" spans="1:17" s="98" customFormat="1" ht="15">
      <c r="A35" s="116" t="s">
        <v>103</v>
      </c>
      <c r="B35" s="131">
        <f>+L22</f>
        <v>0</v>
      </c>
      <c r="C35" s="131">
        <f t="shared" si="0"/>
        <v>15</v>
      </c>
      <c r="D35" s="131">
        <f t="shared" si="0"/>
        <v>14.7</v>
      </c>
      <c r="E35" s="118"/>
      <c r="F35" s="118"/>
      <c r="G35" s="730"/>
      <c r="H35" s="730"/>
      <c r="I35" s="730"/>
      <c r="J35" s="730"/>
      <c r="K35" s="118"/>
      <c r="L35" s="730"/>
      <c r="M35" s="730"/>
      <c r="N35" s="730"/>
      <c r="O35" s="743"/>
      <c r="P35" s="119"/>
      <c r="Q35" s="120"/>
    </row>
    <row r="36" spans="1:17" s="98" customFormat="1" ht="15">
      <c r="A36" s="116" t="s">
        <v>104</v>
      </c>
      <c r="B36" s="131">
        <f>+M22</f>
        <v>0</v>
      </c>
      <c r="C36" s="131">
        <f t="shared" si="0"/>
        <v>15</v>
      </c>
      <c r="D36" s="131">
        <f t="shared" si="0"/>
        <v>14.7</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15</v>
      </c>
      <c r="D37" s="131">
        <f t="shared" si="0"/>
        <v>14.7</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15</v>
      </c>
      <c r="D38" s="133">
        <f>+D37</f>
        <v>14.7</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26"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81.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327A0-CAF2-4725-9AEE-29094C1A093D}">
  <sheetPr codeName="Hoja2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E6 Relacionamiento con ​la ciudadanía y Grupos de Valor​</v>
      </c>
      <c r="D5" s="669"/>
      <c r="E5" s="669"/>
      <c r="F5" s="669"/>
      <c r="G5" s="669"/>
      <c r="H5" s="669"/>
      <c r="I5" s="669"/>
      <c r="J5" s="669"/>
      <c r="K5" s="669"/>
      <c r="L5" s="669"/>
      <c r="M5" s="669"/>
      <c r="N5" s="669"/>
      <c r="O5" s="670"/>
      <c r="P5" s="101"/>
      <c r="Q5" s="102"/>
    </row>
    <row r="6" spans="1:17" ht="31.5" customHeight="1">
      <c r="A6" s="671" t="s">
        <v>8</v>
      </c>
      <c r="B6" s="672"/>
      <c r="C6" s="673" t="str">
        <f>VLOOKUP(L12,Reporte!$N$5:$BN$133,2,FALSE)</f>
        <v>Nueva estrategia de participación ciudadana implementada</v>
      </c>
      <c r="D6" s="673"/>
      <c r="E6" s="673"/>
      <c r="F6" s="673"/>
      <c r="G6" s="673"/>
      <c r="H6" s="673"/>
      <c r="I6" s="673"/>
      <c r="J6" s="673"/>
      <c r="K6" s="673"/>
      <c r="L6" s="673"/>
      <c r="M6" s="673"/>
      <c r="N6" s="673"/>
      <c r="O6" s="674"/>
      <c r="P6" s="99"/>
    </row>
    <row r="7" spans="1:17" ht="47.25" customHeight="1">
      <c r="A7" s="671" t="s">
        <v>10</v>
      </c>
      <c r="B7" s="672"/>
      <c r="C7" s="673" t="str">
        <f>VLOOKUP(L12,Reporte!A5:M133,10,FALSE)</f>
        <v>Asegurar la interacción con la ciudadanía y los grupos de valor mediante el desarrollo de los escenarios de relacionamiento para involucrar a la ciudadanía y grupos de valor en la gestión institucional</v>
      </c>
      <c r="D7" s="673"/>
      <c r="E7" s="673"/>
      <c r="F7" s="673"/>
      <c r="G7" s="673"/>
      <c r="H7" s="673"/>
      <c r="I7" s="673"/>
      <c r="J7" s="673"/>
      <c r="K7" s="673"/>
      <c r="L7" s="673"/>
      <c r="M7" s="673"/>
      <c r="N7" s="673"/>
      <c r="O7" s="674"/>
      <c r="P7" s="99"/>
    </row>
    <row r="8" spans="1:17" ht="15.75">
      <c r="A8" s="675" t="s">
        <v>464</v>
      </c>
      <c r="B8" s="656"/>
      <c r="C8" s="673" t="str">
        <f>VLOOKUP(L12,Reporte!$A$5:$N$133,13,FALSE)</f>
        <v xml:space="preserve">Definir e implementar nueva estrategia de participación ciudadana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Nueva estrategia de participación ciudadana implementada en la vigencia</v>
      </c>
      <c r="D10" s="673"/>
      <c r="E10" s="673"/>
      <c r="F10" s="682" t="str">
        <f>VLOOKUP(L12,Reporte!$N$5:$BN$133,6,FALSE)</f>
        <v>Se mide el número de Nueva estrategia de participación ciudadana implementada en la vigencia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1702</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5.5" customHeight="1">
      <c r="A15" s="703" t="str">
        <f>VLOOKUP(L12,Reporte!$N$5:$BN$133,8,FALSE)</f>
        <v>Numérica</v>
      </c>
      <c r="B15" s="704"/>
      <c r="C15" s="778">
        <f>VLOOKUP(L12,Reporte!$N$5:$BN$133,11,FALSE)</f>
        <v>1</v>
      </c>
      <c r="D15" s="779"/>
      <c r="E15" s="780"/>
      <c r="F15" s="715" t="str">
        <f>VLOOKUP(L12,Reporte!$N$5:$BN$133,9,FALSE)</f>
        <v>Trimestral</v>
      </c>
      <c r="G15" s="716"/>
      <c r="H15" s="683" t="s">
        <v>37</v>
      </c>
      <c r="I15" s="683"/>
      <c r="J15" s="721" t="s">
        <v>465</v>
      </c>
      <c r="K15" s="722"/>
      <c r="L15" s="723"/>
      <c r="M15" s="657" t="str">
        <f>VLOOKUP(L12,Reporte!$N$5:$BN$133,28,FALSE)</f>
        <v>Delegatura para la Protección al Usuario - Dirección de Servicio al Ciudadano y Promoción de la Participación Ciudadana</v>
      </c>
      <c r="N15" s="658"/>
      <c r="O15" s="659"/>
      <c r="P15" s="99"/>
    </row>
    <row r="16" spans="1:17" ht="25.5" customHeight="1">
      <c r="A16" s="705"/>
      <c r="B16" s="706"/>
      <c r="C16" s="781"/>
      <c r="D16" s="782"/>
      <c r="E16" s="783"/>
      <c r="F16" s="717"/>
      <c r="G16" s="718"/>
      <c r="H16" s="683" t="s">
        <v>40</v>
      </c>
      <c r="I16" s="683"/>
      <c r="J16" s="721" t="s">
        <v>466</v>
      </c>
      <c r="K16" s="722"/>
      <c r="L16" s="723"/>
      <c r="M16" s="660"/>
      <c r="N16" s="661"/>
      <c r="O16" s="662"/>
      <c r="P16" s="99"/>
    </row>
    <row r="17" spans="1:17" ht="25.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v>
      </c>
      <c r="D26" s="131">
        <f>+C26*0.98</f>
        <v>0.98</v>
      </c>
      <c r="E26" s="118"/>
      <c r="F26" s="118"/>
      <c r="G26" s="730"/>
      <c r="H26" s="730"/>
      <c r="I26" s="741"/>
      <c r="J26" s="741"/>
      <c r="K26" s="741"/>
      <c r="L26" s="730"/>
      <c r="M26" s="730"/>
      <c r="N26" s="730"/>
      <c r="O26" s="743"/>
      <c r="P26" s="119"/>
      <c r="Q26" s="120"/>
    </row>
    <row r="27" spans="1:17" s="98" customFormat="1" ht="15">
      <c r="A27" s="116" t="s">
        <v>95</v>
      </c>
      <c r="B27" s="131">
        <f>+D22</f>
        <v>0</v>
      </c>
      <c r="C27" s="131">
        <f>+C26</f>
        <v>1</v>
      </c>
      <c r="D27" s="131">
        <f>+D26</f>
        <v>0.98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v>
      </c>
      <c r="D28" s="131">
        <f t="shared" si="0"/>
        <v>0.98</v>
      </c>
      <c r="E28" s="118"/>
      <c r="F28" s="118"/>
      <c r="G28" s="730"/>
      <c r="H28" s="730"/>
      <c r="I28" s="730"/>
      <c r="J28" s="730"/>
      <c r="K28" s="118"/>
      <c r="L28" s="730"/>
      <c r="M28" s="730"/>
      <c r="N28" s="730"/>
      <c r="O28" s="743"/>
      <c r="P28" s="119"/>
      <c r="Q28" s="120"/>
    </row>
    <row r="29" spans="1:17" s="98" customFormat="1" ht="15">
      <c r="A29" s="116" t="s">
        <v>97</v>
      </c>
      <c r="B29" s="131">
        <f>+F22</f>
        <v>0</v>
      </c>
      <c r="C29" s="131">
        <f t="shared" si="0"/>
        <v>1</v>
      </c>
      <c r="D29" s="131">
        <f t="shared" si="0"/>
        <v>0.98</v>
      </c>
      <c r="E29" s="118"/>
      <c r="F29" s="118"/>
      <c r="G29" s="730"/>
      <c r="H29" s="730"/>
      <c r="I29" s="730"/>
      <c r="J29" s="730"/>
      <c r="K29" s="118"/>
      <c r="L29" s="730"/>
      <c r="M29" s="730"/>
      <c r="N29" s="730"/>
      <c r="O29" s="743"/>
      <c r="P29" s="119"/>
      <c r="Q29" s="120"/>
    </row>
    <row r="30" spans="1:17" s="98" customFormat="1" ht="15">
      <c r="A30" s="116" t="s">
        <v>98</v>
      </c>
      <c r="B30" s="131">
        <f>+G22</f>
        <v>0</v>
      </c>
      <c r="C30" s="131">
        <f t="shared" si="0"/>
        <v>1</v>
      </c>
      <c r="D30" s="131">
        <f t="shared" si="0"/>
        <v>0.98</v>
      </c>
      <c r="E30" s="118"/>
      <c r="F30" s="118"/>
      <c r="G30" s="730"/>
      <c r="H30" s="730"/>
      <c r="I30" s="730"/>
      <c r="J30" s="730"/>
      <c r="K30" s="118"/>
      <c r="L30" s="730"/>
      <c r="M30" s="730"/>
      <c r="N30" s="730"/>
      <c r="O30" s="743"/>
      <c r="P30" s="119"/>
      <c r="Q30" s="120"/>
    </row>
    <row r="31" spans="1:17" s="98" customFormat="1" ht="15">
      <c r="A31" s="116" t="s">
        <v>99</v>
      </c>
      <c r="B31" s="131">
        <f>+H22</f>
        <v>0</v>
      </c>
      <c r="C31" s="131">
        <f t="shared" si="0"/>
        <v>1</v>
      </c>
      <c r="D31" s="131">
        <f t="shared" si="0"/>
        <v>0.98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v>
      </c>
      <c r="D32" s="131">
        <f t="shared" si="0"/>
        <v>0.98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v>
      </c>
      <c r="D33" s="131">
        <f t="shared" si="0"/>
        <v>0.98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v>
      </c>
      <c r="D34" s="131">
        <f t="shared" si="0"/>
        <v>0.98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v>
      </c>
      <c r="D35" s="131">
        <f t="shared" si="0"/>
        <v>0.98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v>
      </c>
      <c r="D36" s="131">
        <f t="shared" si="0"/>
        <v>0.98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v>
      </c>
      <c r="D37" s="131">
        <f t="shared" si="0"/>
        <v>0.98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v>
      </c>
      <c r="D38" s="133">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19.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35.2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BE93-AB77-4E4A-BCB5-BE917C76321C}">
  <sheetPr codeName="Hoja26"/>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E6 Relacionamiento con ​la ciudadanía y Grupos de Valor​</v>
      </c>
      <c r="D5" s="669"/>
      <c r="E5" s="669"/>
      <c r="F5" s="669"/>
      <c r="G5" s="669"/>
      <c r="H5" s="669"/>
      <c r="I5" s="669"/>
      <c r="J5" s="669"/>
      <c r="K5" s="669"/>
      <c r="L5" s="669"/>
      <c r="M5" s="669"/>
      <c r="N5" s="669"/>
      <c r="O5" s="670"/>
      <c r="P5" s="101"/>
      <c r="Q5" s="102"/>
    </row>
    <row r="6" spans="1:17" ht="29.25" customHeight="1">
      <c r="A6" s="671" t="s">
        <v>8</v>
      </c>
      <c r="B6" s="672"/>
      <c r="C6" s="673" t="str">
        <f>VLOOKUP(L12,Reporte!$N$5:$BN$133,2,FALSE)</f>
        <v>Acciones de la Estrategia de articulación interna ejecutadas</v>
      </c>
      <c r="D6" s="673"/>
      <c r="E6" s="673"/>
      <c r="F6" s="673"/>
      <c r="G6" s="673"/>
      <c r="H6" s="673"/>
      <c r="I6" s="673"/>
      <c r="J6" s="673"/>
      <c r="K6" s="673"/>
      <c r="L6" s="673"/>
      <c r="M6" s="673"/>
      <c r="N6" s="673"/>
      <c r="O6" s="674"/>
      <c r="P6" s="99"/>
    </row>
    <row r="7" spans="1:17" ht="58.5" customHeight="1">
      <c r="A7" s="671" t="s">
        <v>10</v>
      </c>
      <c r="B7" s="672"/>
      <c r="C7" s="673" t="str">
        <f>VLOOKUP(L12,Reporte!A5:M133,10,FALSE)</f>
        <v>Asegurar la interacción con la ciudadanía y los grupos de valor mediante el desarrollo de los escenarios de relacionamiento para involucrar a la ciudadanía y grupos de valor en la gestión institucional</v>
      </c>
      <c r="D7" s="673"/>
      <c r="E7" s="673"/>
      <c r="F7" s="673"/>
      <c r="G7" s="673"/>
      <c r="H7" s="673"/>
      <c r="I7" s="673"/>
      <c r="J7" s="673"/>
      <c r="K7" s="673"/>
      <c r="L7" s="673"/>
      <c r="M7" s="673"/>
      <c r="N7" s="673"/>
      <c r="O7" s="674"/>
      <c r="P7" s="99"/>
    </row>
    <row r="8" spans="1:17" ht="29.25" customHeight="1">
      <c r="A8" s="675" t="s">
        <v>464</v>
      </c>
      <c r="B8" s="656"/>
      <c r="C8" s="673" t="str">
        <f>VLOOKUP(L12,Reporte!$A$5:$N$133,13,FALSE)</f>
        <v>Implementar una estrategia de articulación interna para la gestión oportuna de las PQRD por parte del Grupo de Atención a PQRSD y Solicitudes de información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actividades de articulación realizadas en el trimestre de seguimiento </v>
      </c>
      <c r="D10" s="673"/>
      <c r="E10" s="673"/>
      <c r="F10" s="682" t="str">
        <f>VLOOKUP(L12,Reporte!$N$5:$BN$133,6,FALSE)</f>
        <v>Se mide el número de actividades de articulación realizadas en el trimestre de seguimiento  sobre el  Número de actividades de articulación generadas en el trimestre*100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Número de actividades de articulación generadas en el trimestre*100</v>
      </c>
      <c r="D12" s="673"/>
      <c r="E12" s="673"/>
      <c r="F12" s="682"/>
      <c r="G12" s="682"/>
      <c r="H12" s="682"/>
      <c r="I12" s="682"/>
      <c r="J12" s="687" t="str">
        <f>VLOOKUP(L12,Reporte!$N$5:$BN$133,7,FALSE)</f>
        <v>Eficacia</v>
      </c>
      <c r="K12" s="687"/>
      <c r="L12" s="688" t="s">
        <v>1705</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5.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Delegatura para la Protección al Usuario - Dirección de Servicio al Ciudadano y Promoción de la Participación Ciudadana</v>
      </c>
      <c r="N15" s="658"/>
      <c r="O15" s="659"/>
      <c r="P15" s="99"/>
    </row>
    <row r="16" spans="1:17" ht="25.5" customHeight="1">
      <c r="A16" s="705"/>
      <c r="B16" s="706"/>
      <c r="C16" s="711"/>
      <c r="D16" s="712"/>
      <c r="E16" s="706"/>
      <c r="F16" s="717"/>
      <c r="G16" s="718"/>
      <c r="H16" s="683" t="s">
        <v>40</v>
      </c>
      <c r="I16" s="683"/>
      <c r="J16" s="721" t="s">
        <v>466</v>
      </c>
      <c r="K16" s="722"/>
      <c r="L16" s="723"/>
      <c r="M16" s="660"/>
      <c r="N16" s="661"/>
      <c r="O16" s="662"/>
      <c r="P16" s="99"/>
    </row>
    <row r="17" spans="1:17" ht="25.5" customHeight="1"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89.2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70.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2ED8C-1C00-44DB-8605-DD40E2265D52}">
  <sheetPr codeName="Hoja27"/>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1.5" customHeight="1">
      <c r="A6" s="671" t="s">
        <v>8</v>
      </c>
      <c r="B6" s="672"/>
      <c r="C6" s="673" t="str">
        <f>VLOOKUP(L12,Reporte!$N$5:$BN$133,2,FALSE)</f>
        <v>Número de acciones IV en las que participan las Direcciones Regionales realizados</v>
      </c>
      <c r="D6" s="673"/>
      <c r="E6" s="673"/>
      <c r="F6" s="673"/>
      <c r="G6" s="673"/>
      <c r="H6" s="673"/>
      <c r="I6" s="673"/>
      <c r="J6" s="673"/>
      <c r="K6" s="673"/>
      <c r="L6" s="673"/>
      <c r="M6" s="673"/>
      <c r="N6" s="673"/>
      <c r="O6" s="674"/>
      <c r="P6" s="99"/>
    </row>
    <row r="7" spans="1:17" ht="63.7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38.25" customHeight="1">
      <c r="A8" s="675" t="s">
        <v>464</v>
      </c>
      <c r="B8" s="656"/>
      <c r="C8" s="673" t="str">
        <f>VLOOKUP(L12,Reporte!$A$5:$N$133,13,FALSE)</f>
        <v>Participar en las acciones de Inspección y Vigilancia realizadas a generadores, recaudadores y administradores de recursos del SGSSS por parte de las Direcciones Regionales.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94.5" customHeight="1">
      <c r="A10" s="677"/>
      <c r="B10" s="678"/>
      <c r="C10" s="673" t="str">
        <f>VLOOKUP(L12,Reporte!$N$5:$BN$133,4,FALSE)</f>
        <v>Número de acciones IV en las que participan las Direcciones Regionales realizados en el trimestre a generadores, recaudadores y administradores</v>
      </c>
      <c r="D10" s="673"/>
      <c r="E10" s="673"/>
      <c r="F10" s="682" t="str">
        <f>VLOOKUP(L12,Reporte!$N$5:$BN$133,6,FALSE)</f>
        <v>Se mide el número de acciones IV en las que participan las Direcciones Regionales realizados en el trimestre a generadores, recaudadores y administradores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25.5" customHeight="1" thickBot="1">
      <c r="A12" s="679"/>
      <c r="B12" s="650"/>
      <c r="C12" s="686">
        <f>VLOOKUP(L12,Reporte!$N$5:$BN$133,5,FALSE)</f>
        <v>0</v>
      </c>
      <c r="D12" s="673"/>
      <c r="E12" s="673"/>
      <c r="F12" s="682"/>
      <c r="G12" s="682"/>
      <c r="H12" s="682"/>
      <c r="I12" s="682"/>
      <c r="J12" s="687" t="str">
        <f>VLOOKUP(L12,Reporte!$N$5:$BN$133,7,FALSE)</f>
        <v>Eficacia</v>
      </c>
      <c r="K12" s="687"/>
      <c r="L12" s="688" t="s">
        <v>1708</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31.5" customHeight="1">
      <c r="A15" s="703" t="str">
        <f>VLOOKUP(L12,Reporte!$N$5:$BN$133,8,FALSE)</f>
        <v>Numérica</v>
      </c>
      <c r="B15" s="704"/>
      <c r="C15" s="778">
        <f>VLOOKUP(L12,Reporte!$N$5:$BN$133,11,FALSE)</f>
        <v>17</v>
      </c>
      <c r="D15" s="779"/>
      <c r="E15" s="780"/>
      <c r="F15" s="715" t="str">
        <f>VLOOKUP(L12,Reporte!$N$5:$BN$133,9,FALSE)</f>
        <v>Trimestral</v>
      </c>
      <c r="G15" s="716"/>
      <c r="H15" s="683" t="s">
        <v>37</v>
      </c>
      <c r="I15" s="683"/>
      <c r="J15" s="721" t="s">
        <v>465</v>
      </c>
      <c r="K15" s="722"/>
      <c r="L15" s="723"/>
      <c r="M15" s="657" t="str">
        <f>VLOOKUP(L12,Reporte!$N$5:$BN$133,28,FALSE)</f>
        <v>Delegatura para Entidades Territoriales y Generadores y Recaudadores y Administradores de Recursos del SGSSS - Direcciones regionales</v>
      </c>
      <c r="N15" s="658"/>
      <c r="O15" s="659"/>
      <c r="P15" s="99"/>
    </row>
    <row r="16" spans="1:17" ht="31.5" customHeight="1">
      <c r="A16" s="705"/>
      <c r="B16" s="706"/>
      <c r="C16" s="781"/>
      <c r="D16" s="782"/>
      <c r="E16" s="783"/>
      <c r="F16" s="717"/>
      <c r="G16" s="718"/>
      <c r="H16" s="683" t="s">
        <v>40</v>
      </c>
      <c r="I16" s="683"/>
      <c r="J16" s="721" t="s">
        <v>466</v>
      </c>
      <c r="K16" s="722"/>
      <c r="L16" s="723"/>
      <c r="M16" s="660"/>
      <c r="N16" s="661"/>
      <c r="O16" s="662"/>
      <c r="P16" s="99"/>
    </row>
    <row r="17" spans="1:17" ht="31.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17</v>
      </c>
      <c r="D26" s="131">
        <f>+C26*0.98</f>
        <v>16.66</v>
      </c>
      <c r="E26" s="118"/>
      <c r="F26" s="118"/>
      <c r="G26" s="730"/>
      <c r="H26" s="730"/>
      <c r="I26" s="741"/>
      <c r="J26" s="741"/>
      <c r="K26" s="741"/>
      <c r="L26" s="730"/>
      <c r="M26" s="730"/>
      <c r="N26" s="730"/>
      <c r="O26" s="743"/>
      <c r="P26" s="119"/>
      <c r="Q26" s="120"/>
    </row>
    <row r="27" spans="1:17" s="98" customFormat="1" ht="15">
      <c r="A27" s="116" t="s">
        <v>95</v>
      </c>
      <c r="B27" s="131">
        <f>+D22</f>
        <v>0</v>
      </c>
      <c r="C27" s="131">
        <f>+C26</f>
        <v>17</v>
      </c>
      <c r="D27" s="131">
        <f>+D26</f>
        <v>16.66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17</v>
      </c>
      <c r="D28" s="131">
        <f t="shared" si="0"/>
        <v>16.66</v>
      </c>
      <c r="E28" s="118"/>
      <c r="F28" s="118"/>
      <c r="G28" s="730"/>
      <c r="H28" s="730"/>
      <c r="I28" s="730"/>
      <c r="J28" s="730"/>
      <c r="K28" s="118"/>
      <c r="L28" s="730"/>
      <c r="M28" s="730"/>
      <c r="N28" s="730"/>
      <c r="O28" s="743"/>
      <c r="P28" s="119"/>
      <c r="Q28" s="120"/>
    </row>
    <row r="29" spans="1:17" s="98" customFormat="1" ht="15">
      <c r="A29" s="116" t="s">
        <v>97</v>
      </c>
      <c r="B29" s="131">
        <f>+F22</f>
        <v>0</v>
      </c>
      <c r="C29" s="131">
        <f t="shared" si="0"/>
        <v>17</v>
      </c>
      <c r="D29" s="131">
        <f t="shared" si="0"/>
        <v>16.66</v>
      </c>
      <c r="E29" s="118"/>
      <c r="F29" s="118"/>
      <c r="G29" s="730"/>
      <c r="H29" s="730"/>
      <c r="I29" s="730"/>
      <c r="J29" s="730"/>
      <c r="K29" s="118"/>
      <c r="L29" s="730"/>
      <c r="M29" s="730"/>
      <c r="N29" s="730"/>
      <c r="O29" s="743"/>
      <c r="P29" s="119"/>
      <c r="Q29" s="120"/>
    </row>
    <row r="30" spans="1:17" s="98" customFormat="1" ht="15">
      <c r="A30" s="116" t="s">
        <v>98</v>
      </c>
      <c r="B30" s="131">
        <f>+G22</f>
        <v>0</v>
      </c>
      <c r="C30" s="131">
        <f t="shared" si="0"/>
        <v>17</v>
      </c>
      <c r="D30" s="131">
        <f t="shared" si="0"/>
        <v>16.66</v>
      </c>
      <c r="E30" s="118"/>
      <c r="F30" s="118"/>
      <c r="G30" s="730"/>
      <c r="H30" s="730"/>
      <c r="I30" s="730"/>
      <c r="J30" s="730"/>
      <c r="K30" s="118"/>
      <c r="L30" s="730"/>
      <c r="M30" s="730"/>
      <c r="N30" s="730"/>
      <c r="O30" s="743"/>
      <c r="P30" s="119"/>
      <c r="Q30" s="120"/>
    </row>
    <row r="31" spans="1:17" s="98" customFormat="1" ht="15">
      <c r="A31" s="116" t="s">
        <v>99</v>
      </c>
      <c r="B31" s="131">
        <f>+H22</f>
        <v>0</v>
      </c>
      <c r="C31" s="131">
        <f t="shared" si="0"/>
        <v>17</v>
      </c>
      <c r="D31" s="131">
        <f t="shared" si="0"/>
        <v>16.66</v>
      </c>
      <c r="E31" s="118"/>
      <c r="F31" s="118"/>
      <c r="G31" s="730"/>
      <c r="H31" s="730"/>
      <c r="I31" s="730"/>
      <c r="J31" s="730"/>
      <c r="K31" s="118"/>
      <c r="L31" s="730"/>
      <c r="M31" s="730"/>
      <c r="N31" s="730"/>
      <c r="O31" s="743"/>
      <c r="P31" s="119"/>
      <c r="Q31" s="120"/>
    </row>
    <row r="32" spans="1:17" s="98" customFormat="1" ht="15">
      <c r="A32" s="116" t="s">
        <v>100</v>
      </c>
      <c r="B32" s="131">
        <f>+I22</f>
        <v>0</v>
      </c>
      <c r="C32" s="131">
        <f t="shared" si="0"/>
        <v>17</v>
      </c>
      <c r="D32" s="131">
        <f t="shared" si="0"/>
        <v>16.66</v>
      </c>
      <c r="E32" s="118"/>
      <c r="F32" s="118"/>
      <c r="G32" s="730"/>
      <c r="H32" s="730"/>
      <c r="I32" s="730"/>
      <c r="J32" s="730"/>
      <c r="K32" s="118"/>
      <c r="L32" s="730"/>
      <c r="M32" s="730"/>
      <c r="N32" s="730"/>
      <c r="O32" s="743"/>
      <c r="P32" s="119"/>
      <c r="Q32" s="120"/>
    </row>
    <row r="33" spans="1:17" s="98" customFormat="1" ht="15">
      <c r="A33" s="116" t="s">
        <v>101</v>
      </c>
      <c r="B33" s="131">
        <f>+J22</f>
        <v>0</v>
      </c>
      <c r="C33" s="131">
        <f t="shared" si="0"/>
        <v>17</v>
      </c>
      <c r="D33" s="131">
        <f t="shared" si="0"/>
        <v>16.66</v>
      </c>
      <c r="E33" s="118"/>
      <c r="F33" s="118"/>
      <c r="G33" s="730"/>
      <c r="H33" s="730"/>
      <c r="I33" s="730"/>
      <c r="J33" s="730"/>
      <c r="K33" s="118"/>
      <c r="L33" s="730"/>
      <c r="M33" s="730"/>
      <c r="N33" s="730"/>
      <c r="O33" s="743"/>
      <c r="P33" s="119"/>
      <c r="Q33" s="120"/>
    </row>
    <row r="34" spans="1:17" s="98" customFormat="1" ht="15">
      <c r="A34" s="116" t="s">
        <v>102</v>
      </c>
      <c r="B34" s="131">
        <f>+K22</f>
        <v>0</v>
      </c>
      <c r="C34" s="131">
        <f t="shared" si="0"/>
        <v>17</v>
      </c>
      <c r="D34" s="131">
        <f t="shared" si="0"/>
        <v>16.66</v>
      </c>
      <c r="E34" s="118"/>
      <c r="F34" s="118"/>
      <c r="G34" s="730"/>
      <c r="H34" s="730"/>
      <c r="I34" s="730"/>
      <c r="J34" s="730"/>
      <c r="K34" s="118"/>
      <c r="L34" s="730"/>
      <c r="M34" s="730"/>
      <c r="N34" s="730"/>
      <c r="O34" s="743"/>
      <c r="P34" s="119"/>
      <c r="Q34" s="120"/>
    </row>
    <row r="35" spans="1:17" s="98" customFormat="1" ht="15">
      <c r="A35" s="116" t="s">
        <v>103</v>
      </c>
      <c r="B35" s="131">
        <f>+L22</f>
        <v>0</v>
      </c>
      <c r="C35" s="131">
        <f t="shared" si="0"/>
        <v>17</v>
      </c>
      <c r="D35" s="131">
        <f t="shared" si="0"/>
        <v>16.66</v>
      </c>
      <c r="E35" s="118"/>
      <c r="F35" s="118"/>
      <c r="G35" s="730"/>
      <c r="H35" s="730"/>
      <c r="I35" s="730"/>
      <c r="J35" s="730"/>
      <c r="K35" s="118"/>
      <c r="L35" s="730"/>
      <c r="M35" s="730"/>
      <c r="N35" s="730"/>
      <c r="O35" s="743"/>
      <c r="P35" s="119"/>
      <c r="Q35" s="120"/>
    </row>
    <row r="36" spans="1:17" s="98" customFormat="1" ht="15">
      <c r="A36" s="116" t="s">
        <v>104</v>
      </c>
      <c r="B36" s="131">
        <f>+M22</f>
        <v>0</v>
      </c>
      <c r="C36" s="131">
        <f t="shared" si="0"/>
        <v>17</v>
      </c>
      <c r="D36" s="131">
        <f t="shared" si="0"/>
        <v>16.66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17</v>
      </c>
      <c r="D37" s="131">
        <f t="shared" si="0"/>
        <v>16.66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17</v>
      </c>
      <c r="D38" s="133">
        <f>+D37</f>
        <v>16.66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52.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F9DE3-33EE-4EA2-BA2E-CB21806B02F0}">
  <sheetPr codeName="Hoja28"/>
  <dimension ref="A1:Q67"/>
  <sheetViews>
    <sheetView view="pageBreakPreview" zoomScale="80" zoomScaleNormal="73" zoomScaleSheetLayoutView="80" zoomScalePageLayoutView="55" workbookViewId="0">
      <selection activeCell="S16" sqref="S16"/>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 xml:space="preserve">Acciones de Inspección y Vigilancia en territorios ZOMAC y PDET </v>
      </c>
      <c r="D6" s="673"/>
      <c r="E6" s="673"/>
      <c r="F6" s="673"/>
      <c r="G6" s="673"/>
      <c r="H6" s="673"/>
      <c r="I6" s="673"/>
      <c r="J6" s="673"/>
      <c r="K6" s="673"/>
      <c r="L6" s="673"/>
      <c r="M6" s="673"/>
      <c r="N6" s="673"/>
      <c r="O6" s="674"/>
      <c r="P6" s="99"/>
    </row>
    <row r="7" spans="1:17" ht="65.2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15.75">
      <c r="A8" s="675" t="s">
        <v>464</v>
      </c>
      <c r="B8" s="656"/>
      <c r="C8" s="673" t="str">
        <f>VLOOKUP(L12,Reporte!$A$5:$N$133,13,FALSE)</f>
        <v>Realizar acciones de Inspección y Vigilancia en nuevos territorios PDET y ZOMAC por parte de las Direcciones Regionales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4" customHeight="1">
      <c r="A10" s="677"/>
      <c r="B10" s="678"/>
      <c r="C10" s="673" t="str">
        <f>VLOOKUP(L12,Reporte!$N$5:$BN$133,4,FALSE)</f>
        <v>Número de Acciones de Inspección y Vigilancia en territorios ZOMAC y PDET en el trimestre</v>
      </c>
      <c r="D10" s="673"/>
      <c r="E10" s="673"/>
      <c r="F10" s="682" t="str">
        <f>VLOOKUP(L12,Reporte!$N$5:$BN$133,6,FALSE)</f>
        <v>Se mide el número de Acciones de Inspección y Vigilancia en territorios ZOMAC y PDET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1711</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31.5" customHeight="1">
      <c r="A15" s="703" t="str">
        <f>VLOOKUP(L12,Reporte!$N$5:$BN$133,8,FALSE)</f>
        <v>Numérica</v>
      </c>
      <c r="B15" s="704"/>
      <c r="C15" s="778">
        <f>VLOOKUP(L12,Reporte!$N$5:$BN$133,11,FALSE)</f>
        <v>27</v>
      </c>
      <c r="D15" s="779"/>
      <c r="E15" s="780"/>
      <c r="F15" s="715" t="str">
        <f>VLOOKUP(L12,Reporte!$N$5:$BN$133,9,FALSE)</f>
        <v>Trimestral</v>
      </c>
      <c r="G15" s="716"/>
      <c r="H15" s="683" t="s">
        <v>37</v>
      </c>
      <c r="I15" s="683"/>
      <c r="J15" s="721" t="s">
        <v>465</v>
      </c>
      <c r="K15" s="722"/>
      <c r="L15" s="723"/>
      <c r="M15" s="657" t="str">
        <f>VLOOKUP(L12,Reporte!$N$5:$BN$133,28,FALSE)</f>
        <v>Delegatura para Entidades Territoriales y Generadores y Recaudadores y Administradores de Recursos del SGSSS - Direcciones regionales</v>
      </c>
      <c r="N15" s="658"/>
      <c r="O15" s="659"/>
      <c r="P15" s="99"/>
    </row>
    <row r="16" spans="1:17" ht="31.5" customHeight="1">
      <c r="A16" s="705"/>
      <c r="B16" s="706"/>
      <c r="C16" s="781"/>
      <c r="D16" s="782"/>
      <c r="E16" s="783"/>
      <c r="F16" s="717"/>
      <c r="G16" s="718"/>
      <c r="H16" s="683" t="s">
        <v>40</v>
      </c>
      <c r="I16" s="683"/>
      <c r="J16" s="721" t="s">
        <v>466</v>
      </c>
      <c r="K16" s="722"/>
      <c r="L16" s="723"/>
      <c r="M16" s="660"/>
      <c r="N16" s="661"/>
      <c r="O16" s="662"/>
      <c r="P16" s="99"/>
    </row>
    <row r="17" spans="1:17" ht="31.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27</v>
      </c>
      <c r="D26" s="131">
        <f>+C26*0.98</f>
        <v>26.46</v>
      </c>
      <c r="E26" s="118"/>
      <c r="F26" s="118"/>
      <c r="G26" s="730"/>
      <c r="H26" s="730"/>
      <c r="I26" s="741"/>
      <c r="J26" s="741"/>
      <c r="K26" s="741"/>
      <c r="L26" s="730"/>
      <c r="M26" s="730"/>
      <c r="N26" s="730"/>
      <c r="O26" s="743"/>
      <c r="P26" s="119"/>
      <c r="Q26" s="120"/>
    </row>
    <row r="27" spans="1:17" s="98" customFormat="1" ht="15">
      <c r="A27" s="116" t="s">
        <v>95</v>
      </c>
      <c r="B27" s="131">
        <f>+D22</f>
        <v>0</v>
      </c>
      <c r="C27" s="131">
        <f>+C26</f>
        <v>27</v>
      </c>
      <c r="D27" s="131">
        <f>+D26</f>
        <v>26.46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27</v>
      </c>
      <c r="D28" s="131">
        <f t="shared" si="0"/>
        <v>26.46</v>
      </c>
      <c r="E28" s="118"/>
      <c r="F28" s="118"/>
      <c r="G28" s="730"/>
      <c r="H28" s="730"/>
      <c r="I28" s="730"/>
      <c r="J28" s="730"/>
      <c r="K28" s="118"/>
      <c r="L28" s="730"/>
      <c r="M28" s="730"/>
      <c r="N28" s="730"/>
      <c r="O28" s="743"/>
      <c r="P28" s="119"/>
      <c r="Q28" s="120"/>
    </row>
    <row r="29" spans="1:17" s="98" customFormat="1" ht="15">
      <c r="A29" s="116" t="s">
        <v>97</v>
      </c>
      <c r="B29" s="131">
        <f>+F22</f>
        <v>0</v>
      </c>
      <c r="C29" s="131">
        <f t="shared" si="0"/>
        <v>27</v>
      </c>
      <c r="D29" s="131">
        <f t="shared" si="0"/>
        <v>26.46</v>
      </c>
      <c r="E29" s="118"/>
      <c r="F29" s="118"/>
      <c r="G29" s="730"/>
      <c r="H29" s="730"/>
      <c r="I29" s="730"/>
      <c r="J29" s="730"/>
      <c r="K29" s="118"/>
      <c r="L29" s="730"/>
      <c r="M29" s="730"/>
      <c r="N29" s="730"/>
      <c r="O29" s="743"/>
      <c r="P29" s="119"/>
      <c r="Q29" s="120"/>
    </row>
    <row r="30" spans="1:17" s="98" customFormat="1" ht="15">
      <c r="A30" s="116" t="s">
        <v>98</v>
      </c>
      <c r="B30" s="131">
        <f>+G22</f>
        <v>0</v>
      </c>
      <c r="C30" s="131">
        <f t="shared" si="0"/>
        <v>27</v>
      </c>
      <c r="D30" s="131">
        <f t="shared" si="0"/>
        <v>26.46</v>
      </c>
      <c r="E30" s="118"/>
      <c r="F30" s="118"/>
      <c r="G30" s="730"/>
      <c r="H30" s="730"/>
      <c r="I30" s="730"/>
      <c r="J30" s="730"/>
      <c r="K30" s="118"/>
      <c r="L30" s="730"/>
      <c r="M30" s="730"/>
      <c r="N30" s="730"/>
      <c r="O30" s="743"/>
      <c r="P30" s="119"/>
      <c r="Q30" s="120"/>
    </row>
    <row r="31" spans="1:17" s="98" customFormat="1" ht="15">
      <c r="A31" s="116" t="s">
        <v>99</v>
      </c>
      <c r="B31" s="131">
        <f>+H22</f>
        <v>0</v>
      </c>
      <c r="C31" s="131">
        <f t="shared" si="0"/>
        <v>27</v>
      </c>
      <c r="D31" s="131">
        <f t="shared" si="0"/>
        <v>26.46</v>
      </c>
      <c r="E31" s="118"/>
      <c r="F31" s="118"/>
      <c r="G31" s="730"/>
      <c r="H31" s="730"/>
      <c r="I31" s="730"/>
      <c r="J31" s="730"/>
      <c r="K31" s="118"/>
      <c r="L31" s="730"/>
      <c r="M31" s="730"/>
      <c r="N31" s="730"/>
      <c r="O31" s="743"/>
      <c r="P31" s="119"/>
      <c r="Q31" s="120"/>
    </row>
    <row r="32" spans="1:17" s="98" customFormat="1" ht="15">
      <c r="A32" s="116" t="s">
        <v>100</v>
      </c>
      <c r="B32" s="131">
        <f>+I22</f>
        <v>0</v>
      </c>
      <c r="C32" s="131">
        <f t="shared" si="0"/>
        <v>27</v>
      </c>
      <c r="D32" s="131">
        <f t="shared" si="0"/>
        <v>26.46</v>
      </c>
      <c r="E32" s="118"/>
      <c r="F32" s="118"/>
      <c r="G32" s="730"/>
      <c r="H32" s="730"/>
      <c r="I32" s="730"/>
      <c r="J32" s="730"/>
      <c r="K32" s="118"/>
      <c r="L32" s="730"/>
      <c r="M32" s="730"/>
      <c r="N32" s="730"/>
      <c r="O32" s="743"/>
      <c r="P32" s="119"/>
      <c r="Q32" s="120"/>
    </row>
    <row r="33" spans="1:17" s="98" customFormat="1" ht="15">
      <c r="A33" s="116" t="s">
        <v>101</v>
      </c>
      <c r="B33" s="131">
        <f>+J22</f>
        <v>0</v>
      </c>
      <c r="C33" s="131">
        <f t="shared" si="0"/>
        <v>27</v>
      </c>
      <c r="D33" s="131">
        <f t="shared" si="0"/>
        <v>26.46</v>
      </c>
      <c r="E33" s="118"/>
      <c r="F33" s="118"/>
      <c r="G33" s="730"/>
      <c r="H33" s="730"/>
      <c r="I33" s="730"/>
      <c r="J33" s="730"/>
      <c r="K33" s="118"/>
      <c r="L33" s="730"/>
      <c r="M33" s="730"/>
      <c r="N33" s="730"/>
      <c r="O33" s="743"/>
      <c r="P33" s="119"/>
      <c r="Q33" s="120"/>
    </row>
    <row r="34" spans="1:17" s="98" customFormat="1" ht="15">
      <c r="A34" s="116" t="s">
        <v>102</v>
      </c>
      <c r="B34" s="131">
        <f>+K22</f>
        <v>0</v>
      </c>
      <c r="C34" s="131">
        <f t="shared" si="0"/>
        <v>27</v>
      </c>
      <c r="D34" s="131">
        <f t="shared" si="0"/>
        <v>26.46</v>
      </c>
      <c r="E34" s="118"/>
      <c r="F34" s="118"/>
      <c r="G34" s="730"/>
      <c r="H34" s="730"/>
      <c r="I34" s="730"/>
      <c r="J34" s="730"/>
      <c r="K34" s="118"/>
      <c r="L34" s="730"/>
      <c r="M34" s="730"/>
      <c r="N34" s="730"/>
      <c r="O34" s="743"/>
      <c r="P34" s="119"/>
      <c r="Q34" s="120"/>
    </row>
    <row r="35" spans="1:17" s="98" customFormat="1" ht="15">
      <c r="A35" s="116" t="s">
        <v>103</v>
      </c>
      <c r="B35" s="131">
        <f>+L22</f>
        <v>0</v>
      </c>
      <c r="C35" s="131">
        <f t="shared" si="0"/>
        <v>27</v>
      </c>
      <c r="D35" s="131">
        <f t="shared" si="0"/>
        <v>26.46</v>
      </c>
      <c r="E35" s="118"/>
      <c r="F35" s="118"/>
      <c r="G35" s="730"/>
      <c r="H35" s="730"/>
      <c r="I35" s="730"/>
      <c r="J35" s="730"/>
      <c r="K35" s="118"/>
      <c r="L35" s="730"/>
      <c r="M35" s="730"/>
      <c r="N35" s="730"/>
      <c r="O35" s="743"/>
      <c r="P35" s="119"/>
      <c r="Q35" s="120"/>
    </row>
    <row r="36" spans="1:17" s="98" customFormat="1" ht="15">
      <c r="A36" s="116" t="s">
        <v>104</v>
      </c>
      <c r="B36" s="131">
        <f>+M22</f>
        <v>0</v>
      </c>
      <c r="C36" s="131">
        <f t="shared" si="0"/>
        <v>27</v>
      </c>
      <c r="D36" s="131">
        <f t="shared" si="0"/>
        <v>26.46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27</v>
      </c>
      <c r="D37" s="131">
        <f t="shared" si="0"/>
        <v>26.46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27</v>
      </c>
      <c r="D38" s="133">
        <f>+D37</f>
        <v>26.46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2BDA-104C-4B15-B497-ED9A30838195}">
  <sheetPr codeName="Hoja6" filterMode="1"/>
  <dimension ref="A1:DH133"/>
  <sheetViews>
    <sheetView topLeftCell="N4" zoomScale="70" zoomScaleNormal="70" workbookViewId="0">
      <selection activeCell="Q5" sqref="Q5"/>
    </sheetView>
  </sheetViews>
  <sheetFormatPr baseColWidth="10" defaultColWidth="11" defaultRowHeight="127.5" customHeight="1"/>
  <cols>
    <col min="1" max="1" width="12.625" style="67" bestFit="1" customWidth="1"/>
    <col min="2" max="9" width="10.25" style="67" customWidth="1"/>
    <col min="10" max="12" width="11" style="67"/>
    <col min="13" max="13" width="24.625" style="67" customWidth="1"/>
    <col min="14" max="15" width="16.375" style="67" customWidth="1"/>
    <col min="16" max="16" width="32.5" style="323" customWidth="1"/>
    <col min="17" max="18" width="16.625" style="323" customWidth="1"/>
    <col min="19" max="19" width="23.75" style="323" customWidth="1"/>
    <col min="20" max="22" width="11" style="67"/>
    <col min="23" max="23" width="11.125" style="67" bestFit="1" customWidth="1"/>
    <col min="24" max="24" width="11.125" style="404" bestFit="1" customWidth="1"/>
    <col min="25" max="36" width="9.875" style="405" customWidth="1"/>
    <col min="37" max="40" width="1.75" style="67" customWidth="1"/>
    <col min="41" max="41" width="20.125" style="67" customWidth="1"/>
    <col min="42" max="42" width="10" style="67" bestFit="1" customWidth="1"/>
    <col min="43" max="44" width="5.25" style="284" customWidth="1"/>
    <col min="45" max="45" width="7" style="284" customWidth="1"/>
    <col min="46" max="46" width="6.875" style="284" customWidth="1"/>
    <col min="47" max="47" width="5.25" style="284" customWidth="1"/>
    <col min="48" max="48" width="6" style="284" customWidth="1"/>
    <col min="49" max="49" width="5.25" style="284" customWidth="1"/>
    <col min="50" max="50" width="6.5" style="284" customWidth="1"/>
    <col min="51" max="51" width="13.125" style="284" customWidth="1"/>
    <col min="52" max="53" width="5.25" style="284" customWidth="1"/>
    <col min="54" max="54" width="14.625" style="284" customWidth="1"/>
    <col min="55" max="65" width="5.25" style="184" customWidth="1"/>
    <col min="66" max="66" width="10" style="184" customWidth="1"/>
    <col min="67" max="67" width="7.25" style="174" customWidth="1"/>
    <col min="68" max="68" width="38.75" style="174" customWidth="1"/>
    <col min="69" max="69" width="66.625" style="174" customWidth="1"/>
    <col min="70" max="70" width="65.375" style="174" customWidth="1"/>
    <col min="71" max="71" width="61.625" style="174" customWidth="1"/>
    <col min="72" max="72" width="66.625" style="174" customWidth="1"/>
    <col min="73" max="74" width="55.75" style="174" customWidth="1"/>
    <col min="75" max="75" width="66.625" style="174" customWidth="1"/>
    <col min="76" max="77" width="17.25" style="174" customWidth="1"/>
    <col min="78" max="78" width="66.625" style="174" customWidth="1"/>
    <col min="79" max="79" width="4.875" style="210" customWidth="1"/>
    <col min="80" max="80" width="32.875" style="354" customWidth="1"/>
    <col min="81" max="82" width="17.625" style="276" customWidth="1"/>
    <col min="83" max="86" width="7.625" style="67" customWidth="1"/>
    <col min="87" max="87" width="14.125" style="67" bestFit="1" customWidth="1"/>
    <col min="88" max="88" width="3.125" style="67" bestFit="1" customWidth="1"/>
    <col min="89" max="89" width="11.125" style="67" bestFit="1" customWidth="1"/>
    <col min="90" max="90" width="28.625" style="67" bestFit="1" customWidth="1"/>
    <col min="91" max="91" width="41.625" style="67" bestFit="1" customWidth="1"/>
    <col min="92" max="92" width="22.625" style="67" bestFit="1" customWidth="1"/>
    <col min="93" max="93" width="23.125" style="67" bestFit="1" customWidth="1"/>
    <col min="94" max="94" width="12.625" style="67" bestFit="1" customWidth="1"/>
    <col min="95" max="95" width="11.125" style="67" bestFit="1" customWidth="1"/>
    <col min="96" max="96" width="16.125" style="67" bestFit="1" customWidth="1"/>
    <col min="97" max="105" width="11" style="67"/>
    <col min="106" max="106" width="21.75" style="323" bestFit="1" customWidth="1"/>
    <col min="107" max="107" width="26" style="323" bestFit="1" customWidth="1"/>
    <col min="108" max="108" width="11.5" style="323" bestFit="1" customWidth="1"/>
    <col min="109" max="109" width="12" style="323" bestFit="1" customWidth="1"/>
    <col min="110" max="110" width="2.625" style="323" bestFit="1" customWidth="1"/>
    <col min="111" max="111" width="12.625" style="323" bestFit="1" customWidth="1"/>
    <col min="112" max="16384" width="11" style="67"/>
  </cols>
  <sheetData>
    <row r="1" spans="1:112" s="209" customFormat="1" ht="22.5" customHeight="1">
      <c r="A1" s="208">
        <v>1</v>
      </c>
      <c r="B1" s="208">
        <v>2</v>
      </c>
      <c r="C1" s="208">
        <v>3</v>
      </c>
      <c r="D1" s="208">
        <v>4</v>
      </c>
      <c r="E1" s="208">
        <v>5</v>
      </c>
      <c r="F1" s="208">
        <v>6</v>
      </c>
      <c r="G1" s="208">
        <v>7</v>
      </c>
      <c r="H1" s="208">
        <v>8</v>
      </c>
      <c r="I1" s="208">
        <v>9</v>
      </c>
      <c r="J1" s="208"/>
      <c r="K1" s="208">
        <v>11</v>
      </c>
      <c r="L1" s="208">
        <v>12</v>
      </c>
      <c r="M1" s="208">
        <v>13</v>
      </c>
      <c r="N1" s="209">
        <v>1</v>
      </c>
      <c r="O1" s="209">
        <v>2</v>
      </c>
      <c r="P1" s="317">
        <v>3</v>
      </c>
      <c r="Q1" s="317">
        <v>4</v>
      </c>
      <c r="R1" s="317">
        <v>5</v>
      </c>
      <c r="S1" s="317">
        <v>6</v>
      </c>
      <c r="T1" s="209">
        <v>7</v>
      </c>
      <c r="U1" s="209">
        <v>8</v>
      </c>
      <c r="V1" s="209">
        <v>9</v>
      </c>
      <c r="W1" s="209">
        <v>10</v>
      </c>
      <c r="X1" s="404">
        <v>11</v>
      </c>
      <c r="Y1" s="405">
        <v>12</v>
      </c>
      <c r="Z1" s="405">
        <v>13</v>
      </c>
      <c r="AA1" s="405">
        <v>14</v>
      </c>
      <c r="AB1" s="405">
        <v>15</v>
      </c>
      <c r="AC1" s="405">
        <v>16</v>
      </c>
      <c r="AD1" s="405">
        <v>17</v>
      </c>
      <c r="AE1" s="405">
        <v>18</v>
      </c>
      <c r="AF1" s="405">
        <v>19</v>
      </c>
      <c r="AG1" s="405">
        <v>20</v>
      </c>
      <c r="AH1" s="405">
        <v>21</v>
      </c>
      <c r="AI1" s="405">
        <v>22</v>
      </c>
      <c r="AJ1" s="405">
        <v>23</v>
      </c>
      <c r="AK1" s="209">
        <v>24</v>
      </c>
      <c r="AL1" s="209">
        <v>25</v>
      </c>
      <c r="AM1" s="209">
        <v>26</v>
      </c>
      <c r="AN1" s="209">
        <v>27</v>
      </c>
      <c r="AO1" s="209">
        <v>28</v>
      </c>
      <c r="AP1" s="209">
        <v>29</v>
      </c>
      <c r="AQ1" s="277">
        <v>30</v>
      </c>
      <c r="AR1" s="277">
        <v>31</v>
      </c>
      <c r="AS1" s="277">
        <v>32</v>
      </c>
      <c r="AT1" s="277">
        <v>33</v>
      </c>
      <c r="AU1" s="277">
        <v>34</v>
      </c>
      <c r="AV1" s="277">
        <v>35</v>
      </c>
      <c r="AW1" s="277">
        <v>36</v>
      </c>
      <c r="AX1" s="277">
        <v>37</v>
      </c>
      <c r="AY1" s="277">
        <v>38</v>
      </c>
      <c r="AZ1" s="277">
        <v>39</v>
      </c>
      <c r="BA1" s="277">
        <v>40</v>
      </c>
      <c r="BB1" s="277">
        <v>41</v>
      </c>
      <c r="BC1" s="209">
        <v>42</v>
      </c>
      <c r="BD1" s="209">
        <v>43</v>
      </c>
      <c r="BE1" s="209">
        <v>44</v>
      </c>
      <c r="BF1" s="209">
        <v>45</v>
      </c>
      <c r="BG1" s="209">
        <v>46</v>
      </c>
      <c r="BH1" s="209">
        <v>47</v>
      </c>
      <c r="BI1" s="209">
        <v>48</v>
      </c>
      <c r="BJ1" s="209">
        <v>49</v>
      </c>
      <c r="BK1" s="209">
        <v>50</v>
      </c>
      <c r="BL1" s="209">
        <v>51</v>
      </c>
      <c r="BM1" s="209">
        <v>52</v>
      </c>
      <c r="BN1" s="209">
        <v>53</v>
      </c>
      <c r="BO1" s="210">
        <v>54</v>
      </c>
      <c r="BP1" s="210">
        <v>55</v>
      </c>
      <c r="BQ1" s="210">
        <v>56</v>
      </c>
      <c r="BR1" s="210">
        <v>57</v>
      </c>
      <c r="BS1" s="210">
        <v>58</v>
      </c>
      <c r="BT1" s="210">
        <v>59</v>
      </c>
      <c r="BU1" s="210">
        <v>60</v>
      </c>
      <c r="BV1" s="210">
        <v>61</v>
      </c>
      <c r="BW1" s="210">
        <v>62</v>
      </c>
      <c r="BX1" s="210">
        <v>63</v>
      </c>
      <c r="BY1" s="210">
        <v>64</v>
      </c>
      <c r="BZ1" s="210">
        <v>65</v>
      </c>
      <c r="CA1" s="210">
        <v>66</v>
      </c>
      <c r="CB1" s="345">
        <v>715</v>
      </c>
      <c r="CC1" s="267"/>
      <c r="CD1" s="267"/>
      <c r="CJ1" s="296"/>
      <c r="DB1" s="317"/>
      <c r="DC1" s="317"/>
      <c r="DD1" s="317"/>
      <c r="DE1" s="317"/>
      <c r="DF1" s="317"/>
      <c r="DG1" s="317"/>
    </row>
    <row r="2" spans="1:112" s="211" customFormat="1" ht="22.5" customHeight="1">
      <c r="B2" s="212" t="s">
        <v>329</v>
      </c>
      <c r="C2" s="213"/>
      <c r="D2" s="213"/>
      <c r="E2" s="213"/>
      <c r="F2" s="213"/>
      <c r="G2" s="213"/>
      <c r="H2" s="214"/>
      <c r="I2" s="215" t="s">
        <v>330</v>
      </c>
      <c r="J2" s="216"/>
      <c r="K2" s="217"/>
      <c r="L2" s="217"/>
      <c r="M2" s="218"/>
      <c r="N2" s="213"/>
      <c r="O2" s="218"/>
      <c r="P2" s="218"/>
      <c r="Q2" s="218"/>
      <c r="R2" s="218"/>
      <c r="S2" s="218"/>
      <c r="T2" s="218"/>
      <c r="U2" s="218"/>
      <c r="V2" s="219"/>
      <c r="W2" s="215" t="s">
        <v>331</v>
      </c>
      <c r="X2" s="406"/>
      <c r="Y2" s="407"/>
      <c r="Z2" s="407"/>
      <c r="AA2" s="407"/>
      <c r="AB2" s="408"/>
      <c r="AC2" s="409"/>
      <c r="AD2" s="409"/>
      <c r="AE2" s="409"/>
      <c r="AF2" s="409"/>
      <c r="AG2" s="409"/>
      <c r="AH2" s="409"/>
      <c r="AI2" s="409"/>
      <c r="AJ2" s="410"/>
      <c r="AK2" s="215" t="s">
        <v>332</v>
      </c>
      <c r="AL2" s="220"/>
      <c r="AM2" s="220"/>
      <c r="AN2" s="220"/>
      <c r="AO2" s="221"/>
      <c r="AP2" s="222">
        <v>1</v>
      </c>
      <c r="AQ2" s="278">
        <v>2</v>
      </c>
      <c r="AR2" s="279">
        <v>3</v>
      </c>
      <c r="AS2" s="278">
        <v>4</v>
      </c>
      <c r="AT2" s="279">
        <v>5</v>
      </c>
      <c r="AU2" s="278">
        <v>6</v>
      </c>
      <c r="AV2" s="279">
        <v>7</v>
      </c>
      <c r="AW2" s="278">
        <v>8</v>
      </c>
      <c r="AX2" s="279">
        <v>9</v>
      </c>
      <c r="AY2" s="278">
        <v>10</v>
      </c>
      <c r="AZ2" s="279">
        <v>11</v>
      </c>
      <c r="BA2" s="278">
        <v>12</v>
      </c>
      <c r="BB2" s="279">
        <v>13</v>
      </c>
      <c r="BC2" s="223">
        <v>14</v>
      </c>
      <c r="BD2" s="222">
        <v>15</v>
      </c>
      <c r="BE2" s="223">
        <v>16</v>
      </c>
      <c r="BF2" s="222">
        <v>17</v>
      </c>
      <c r="BG2" s="223">
        <v>18</v>
      </c>
      <c r="BH2" s="222">
        <v>19</v>
      </c>
      <c r="BI2" s="223">
        <v>20</v>
      </c>
      <c r="BJ2" s="222">
        <v>21</v>
      </c>
      <c r="BK2" s="223">
        <v>22</v>
      </c>
      <c r="BL2" s="222">
        <v>23</v>
      </c>
      <c r="BM2" s="223">
        <v>24</v>
      </c>
      <c r="BN2" s="222">
        <v>25</v>
      </c>
      <c r="BO2" s="346">
        <v>26</v>
      </c>
      <c r="BP2" s="347">
        <v>27</v>
      </c>
      <c r="BQ2" s="346">
        <v>28</v>
      </c>
      <c r="BR2" s="347">
        <v>29</v>
      </c>
      <c r="BS2" s="346">
        <v>30</v>
      </c>
      <c r="BT2" s="347">
        <v>31</v>
      </c>
      <c r="BU2" s="346">
        <v>32</v>
      </c>
      <c r="BV2" s="347">
        <v>33</v>
      </c>
      <c r="BW2" s="346">
        <v>34</v>
      </c>
      <c r="BX2" s="347">
        <v>35</v>
      </c>
      <c r="BY2" s="346">
        <v>36</v>
      </c>
      <c r="BZ2" s="347">
        <v>37</v>
      </c>
      <c r="CA2" s="346">
        <v>38</v>
      </c>
      <c r="CB2" s="348"/>
      <c r="CC2" s="268"/>
      <c r="CD2" s="268"/>
      <c r="CJ2" s="297"/>
      <c r="CL2" s="360">
        <v>1.2124999999999999</v>
      </c>
      <c r="DB2" s="318"/>
      <c r="DC2" s="318"/>
      <c r="DD2" s="318"/>
      <c r="DE2" s="318"/>
      <c r="DF2" s="318"/>
      <c r="DG2" s="318"/>
    </row>
    <row r="3" spans="1:112" s="70" customFormat="1" ht="396" thickBot="1">
      <c r="A3" s="228" t="s">
        <v>333</v>
      </c>
      <c r="N3" s="68" t="s">
        <v>333</v>
      </c>
      <c r="O3" s="396"/>
      <c r="P3" s="397"/>
      <c r="Q3" s="397"/>
      <c r="R3" s="398"/>
      <c r="S3" s="396" t="s">
        <v>14</v>
      </c>
      <c r="T3" s="397"/>
      <c r="U3" s="397"/>
      <c r="V3" s="398"/>
      <c r="W3" s="69" t="s">
        <v>344</v>
      </c>
      <c r="X3" s="411" t="s">
        <v>345</v>
      </c>
      <c r="Y3" s="412"/>
      <c r="Z3" s="412"/>
      <c r="AA3" s="412"/>
      <c r="AB3" s="412"/>
      <c r="AC3" s="412"/>
      <c r="AD3" s="412"/>
      <c r="AE3" s="412"/>
      <c r="AF3" s="412"/>
      <c r="AG3" s="412"/>
      <c r="AH3" s="412"/>
      <c r="AI3" s="412"/>
      <c r="AJ3" s="413"/>
      <c r="AK3" s="399" t="s">
        <v>346</v>
      </c>
      <c r="AL3" s="399" t="s">
        <v>347</v>
      </c>
      <c r="AM3" s="396" t="s">
        <v>348</v>
      </c>
      <c r="AN3" s="398"/>
      <c r="AO3" s="68" t="s">
        <v>349</v>
      </c>
      <c r="AP3" s="185"/>
      <c r="AQ3" s="280" t="s">
        <v>161</v>
      </c>
      <c r="AR3" s="281"/>
      <c r="AS3" s="281"/>
      <c r="AT3" s="281"/>
      <c r="AU3" s="281"/>
      <c r="AV3" s="281"/>
      <c r="AW3" s="281"/>
      <c r="AX3" s="281"/>
      <c r="AY3" s="281"/>
      <c r="AZ3" s="281"/>
      <c r="BA3" s="281"/>
      <c r="BB3" s="281"/>
      <c r="BC3" s="186" t="s">
        <v>350</v>
      </c>
      <c r="BD3" s="187"/>
      <c r="BE3" s="187"/>
      <c r="BF3" s="187"/>
      <c r="BG3" s="187"/>
      <c r="BH3" s="187"/>
      <c r="BI3" s="187"/>
      <c r="BJ3" s="187"/>
      <c r="BK3" s="187"/>
      <c r="BL3" s="187"/>
      <c r="BM3" s="187"/>
      <c r="BN3" s="187"/>
      <c r="BO3" s="176" t="s">
        <v>351</v>
      </c>
      <c r="BP3" s="176"/>
      <c r="BQ3" s="176"/>
      <c r="BR3" s="176"/>
      <c r="BS3" s="176"/>
      <c r="BT3" s="176"/>
      <c r="BU3" s="176"/>
      <c r="BV3" s="176"/>
      <c r="BW3" s="176"/>
      <c r="BX3" s="176"/>
      <c r="BY3" s="176"/>
      <c r="BZ3" s="176"/>
      <c r="CA3" s="349"/>
      <c r="CB3" s="350"/>
      <c r="CC3" s="269"/>
      <c r="CD3" s="270">
        <f>99.6/90</f>
        <v>1.1066666666666667</v>
      </c>
      <c r="DB3" s="319" t="s">
        <v>1682</v>
      </c>
      <c r="DC3" s="319" t="s">
        <v>155</v>
      </c>
      <c r="DD3" s="229"/>
      <c r="DE3" s="229"/>
      <c r="DF3" s="229"/>
      <c r="DG3" s="229"/>
    </row>
    <row r="4" spans="1:112" s="70" customFormat="1" ht="179.25" thickBot="1">
      <c r="A4" s="228" t="s">
        <v>352</v>
      </c>
      <c r="B4" s="399" t="s">
        <v>334</v>
      </c>
      <c r="C4" s="399" t="s">
        <v>335</v>
      </c>
      <c r="D4" s="399" t="s">
        <v>336</v>
      </c>
      <c r="E4" s="399" t="s">
        <v>337</v>
      </c>
      <c r="F4" s="399" t="s">
        <v>338</v>
      </c>
      <c r="G4" s="399" t="s">
        <v>339</v>
      </c>
      <c r="H4" s="399" t="s">
        <v>340</v>
      </c>
      <c r="I4" s="399" t="s">
        <v>0</v>
      </c>
      <c r="J4" s="399" t="s">
        <v>10</v>
      </c>
      <c r="K4" s="399" t="s">
        <v>341</v>
      </c>
      <c r="L4" s="399" t="s">
        <v>342</v>
      </c>
      <c r="M4" s="399" t="s">
        <v>343</v>
      </c>
      <c r="N4" s="71" t="s">
        <v>352</v>
      </c>
      <c r="O4" s="71" t="s">
        <v>353</v>
      </c>
      <c r="P4" s="71" t="s">
        <v>354</v>
      </c>
      <c r="Q4" s="71" t="s">
        <v>355</v>
      </c>
      <c r="R4" s="71" t="s">
        <v>356</v>
      </c>
      <c r="S4" s="68" t="s">
        <v>1668</v>
      </c>
      <c r="T4" s="71" t="s">
        <v>357</v>
      </c>
      <c r="U4" s="71" t="s">
        <v>358</v>
      </c>
      <c r="V4" s="71" t="s">
        <v>359</v>
      </c>
      <c r="W4" s="72"/>
      <c r="X4" s="414" t="s">
        <v>360</v>
      </c>
      <c r="Y4" s="415" t="s">
        <v>138</v>
      </c>
      <c r="Z4" s="415" t="s">
        <v>139</v>
      </c>
      <c r="AA4" s="415" t="s">
        <v>140</v>
      </c>
      <c r="AB4" s="415" t="s">
        <v>141</v>
      </c>
      <c r="AC4" s="415" t="s">
        <v>142</v>
      </c>
      <c r="AD4" s="415" t="s">
        <v>143</v>
      </c>
      <c r="AE4" s="415" t="s">
        <v>144</v>
      </c>
      <c r="AF4" s="415" t="s">
        <v>145</v>
      </c>
      <c r="AG4" s="415" t="s">
        <v>146</v>
      </c>
      <c r="AH4" s="415" t="s">
        <v>147</v>
      </c>
      <c r="AI4" s="415" t="s">
        <v>148</v>
      </c>
      <c r="AJ4" s="415" t="s">
        <v>149</v>
      </c>
      <c r="AK4" s="400"/>
      <c r="AL4" s="400"/>
      <c r="AM4" s="71" t="s">
        <v>361</v>
      </c>
      <c r="AN4" s="73" t="s">
        <v>362</v>
      </c>
      <c r="AO4" s="68"/>
      <c r="AP4" s="73" t="s">
        <v>166</v>
      </c>
      <c r="AQ4" s="282" t="s">
        <v>94</v>
      </c>
      <c r="AR4" s="282" t="s">
        <v>95</v>
      </c>
      <c r="AS4" s="282" t="s">
        <v>96</v>
      </c>
      <c r="AT4" s="282" t="s">
        <v>97</v>
      </c>
      <c r="AU4" s="282" t="s">
        <v>98</v>
      </c>
      <c r="AV4" s="282" t="s">
        <v>99</v>
      </c>
      <c r="AW4" s="282" t="s">
        <v>100</v>
      </c>
      <c r="AX4" s="282" t="s">
        <v>101</v>
      </c>
      <c r="AY4" s="282" t="s">
        <v>102</v>
      </c>
      <c r="AZ4" s="282" t="s">
        <v>103</v>
      </c>
      <c r="BA4" s="282" t="s">
        <v>104</v>
      </c>
      <c r="BB4" s="282" t="s">
        <v>105</v>
      </c>
      <c r="BC4" s="188" t="s">
        <v>94</v>
      </c>
      <c r="BD4" s="188" t="s">
        <v>95</v>
      </c>
      <c r="BE4" s="188" t="s">
        <v>96</v>
      </c>
      <c r="BF4" s="188" t="s">
        <v>97</v>
      </c>
      <c r="BG4" s="188" t="s">
        <v>98</v>
      </c>
      <c r="BH4" s="188" t="s">
        <v>99</v>
      </c>
      <c r="BI4" s="188" t="s">
        <v>100</v>
      </c>
      <c r="BJ4" s="188" t="s">
        <v>101</v>
      </c>
      <c r="BK4" s="188" t="s">
        <v>102</v>
      </c>
      <c r="BL4" s="188" t="s">
        <v>103</v>
      </c>
      <c r="BM4" s="188" t="s">
        <v>104</v>
      </c>
      <c r="BN4" s="188" t="s">
        <v>105</v>
      </c>
      <c r="BO4" s="177" t="s">
        <v>94</v>
      </c>
      <c r="BP4" s="177" t="s">
        <v>95</v>
      </c>
      <c r="BQ4" s="177" t="s">
        <v>96</v>
      </c>
      <c r="BR4" s="177" t="s">
        <v>97</v>
      </c>
      <c r="BS4" s="177" t="s">
        <v>98</v>
      </c>
      <c r="BT4" s="177" t="s">
        <v>99</v>
      </c>
      <c r="BU4" s="177" t="s">
        <v>100</v>
      </c>
      <c r="BV4" s="177" t="s">
        <v>101</v>
      </c>
      <c r="BW4" s="177" t="s">
        <v>102</v>
      </c>
      <c r="BX4" s="177" t="s">
        <v>103</v>
      </c>
      <c r="BY4" s="177" t="s">
        <v>104</v>
      </c>
      <c r="BZ4" s="177" t="s">
        <v>105</v>
      </c>
      <c r="CA4" s="351" t="s">
        <v>1666</v>
      </c>
      <c r="CB4" s="351" t="s">
        <v>1667</v>
      </c>
      <c r="CC4" s="271" t="s">
        <v>1670</v>
      </c>
      <c r="CD4" s="271" t="s">
        <v>1671</v>
      </c>
      <c r="CE4" s="228"/>
      <c r="CF4" s="228" t="s">
        <v>1669</v>
      </c>
      <c r="CG4" s="228"/>
      <c r="CH4" s="228"/>
      <c r="CI4" s="228"/>
      <c r="CJ4" s="228"/>
      <c r="CK4" s="287" t="s">
        <v>1672</v>
      </c>
      <c r="CL4" s="287" t="s">
        <v>353</v>
      </c>
      <c r="CM4" s="287" t="s">
        <v>354</v>
      </c>
      <c r="CN4" s="287" t="s">
        <v>1673</v>
      </c>
      <c r="CO4" s="287" t="s">
        <v>1674</v>
      </c>
      <c r="CP4" s="287" t="s">
        <v>1680</v>
      </c>
      <c r="CQ4" s="287" t="s">
        <v>1675</v>
      </c>
      <c r="CR4" s="287" t="s">
        <v>1676</v>
      </c>
      <c r="DB4" s="320" t="s">
        <v>159</v>
      </c>
      <c r="DC4" s="265" t="s">
        <v>1677</v>
      </c>
      <c r="DD4" s="265" t="s">
        <v>1679</v>
      </c>
      <c r="DE4" s="265" t="s">
        <v>1678</v>
      </c>
      <c r="DF4" s="265" t="s">
        <v>372</v>
      </c>
      <c r="DG4" s="265" t="s">
        <v>160</v>
      </c>
    </row>
    <row r="5" spans="1:112" s="79" customFormat="1" ht="409.5" thickTop="1" thickBot="1">
      <c r="A5" s="79" t="s">
        <v>1685</v>
      </c>
      <c r="B5" s="74" t="s">
        <v>176</v>
      </c>
      <c r="C5" s="74" t="s">
        <v>363</v>
      </c>
      <c r="D5" s="74" t="s">
        <v>2238</v>
      </c>
      <c r="E5" s="74" t="s">
        <v>364</v>
      </c>
      <c r="F5" s="74" t="s">
        <v>390</v>
      </c>
      <c r="G5" s="74" t="s">
        <v>2239</v>
      </c>
      <c r="H5" s="74" t="s">
        <v>2240</v>
      </c>
      <c r="I5" s="389" t="s">
        <v>2403</v>
      </c>
      <c r="J5" s="389" t="s">
        <v>2404</v>
      </c>
      <c r="K5" s="75" t="s">
        <v>2241</v>
      </c>
      <c r="L5" s="75" t="s">
        <v>2242</v>
      </c>
      <c r="M5" s="76" t="s">
        <v>2243</v>
      </c>
      <c r="N5" s="75" t="s">
        <v>1685</v>
      </c>
      <c r="O5" s="76" t="s">
        <v>1686</v>
      </c>
      <c r="P5" s="76" t="s">
        <v>1687</v>
      </c>
      <c r="Q5" s="364" t="s">
        <v>2143</v>
      </c>
      <c r="R5" s="386" t="s">
        <v>2142</v>
      </c>
      <c r="S5" s="76" t="s">
        <v>2426</v>
      </c>
      <c r="T5" s="75" t="s">
        <v>366</v>
      </c>
      <c r="U5" s="75" t="s">
        <v>367</v>
      </c>
      <c r="V5" s="75" t="s">
        <v>368</v>
      </c>
      <c r="W5" s="365">
        <v>0</v>
      </c>
      <c r="X5" s="190">
        <v>1</v>
      </c>
      <c r="Y5" s="129"/>
      <c r="Z5" s="129"/>
      <c r="AA5" s="129">
        <v>1</v>
      </c>
      <c r="AB5" s="129"/>
      <c r="AC5" s="129"/>
      <c r="AD5" s="77">
        <v>1</v>
      </c>
      <c r="AE5" s="129"/>
      <c r="AF5" s="129"/>
      <c r="AG5" s="77">
        <v>1</v>
      </c>
      <c r="AH5" s="77"/>
      <c r="AI5" s="77"/>
      <c r="AJ5" s="77">
        <v>1</v>
      </c>
      <c r="AK5" s="75"/>
      <c r="AL5" s="75"/>
      <c r="AM5" s="75"/>
      <c r="AN5" s="75"/>
      <c r="AO5" s="75" t="s">
        <v>2152</v>
      </c>
      <c r="AP5" s="78" t="s">
        <v>1685</v>
      </c>
      <c r="AQ5" s="283">
        <v>0</v>
      </c>
      <c r="AR5" s="283">
        <v>0</v>
      </c>
      <c r="AS5" s="283">
        <v>0</v>
      </c>
      <c r="AT5" s="283">
        <v>0</v>
      </c>
      <c r="AU5" s="283">
        <v>0</v>
      </c>
      <c r="AV5" s="283">
        <v>0</v>
      </c>
      <c r="AW5" s="283">
        <v>0</v>
      </c>
      <c r="AX5" s="283">
        <v>0</v>
      </c>
      <c r="AY5" s="283">
        <v>0</v>
      </c>
      <c r="AZ5" s="283">
        <v>0</v>
      </c>
      <c r="BA5" s="283">
        <v>0</v>
      </c>
      <c r="BB5" s="283">
        <v>0</v>
      </c>
      <c r="BC5" s="283">
        <v>0</v>
      </c>
      <c r="BD5" s="283">
        <v>0</v>
      </c>
      <c r="BE5" s="283">
        <v>0</v>
      </c>
      <c r="BF5" s="283">
        <v>0</v>
      </c>
      <c r="BG5" s="283">
        <v>0</v>
      </c>
      <c r="BH5" s="283">
        <v>0</v>
      </c>
      <c r="BI5" s="283">
        <v>0</v>
      </c>
      <c r="BJ5" s="283">
        <v>0</v>
      </c>
      <c r="BK5" s="283">
        <v>0</v>
      </c>
      <c r="BL5" s="283">
        <v>0</v>
      </c>
      <c r="BM5" s="283">
        <v>0</v>
      </c>
      <c r="BN5" s="283">
        <v>0</v>
      </c>
      <c r="BO5" s="178" t="s">
        <v>372</v>
      </c>
      <c r="BP5" s="178" t="s">
        <v>372</v>
      </c>
      <c r="BQ5" s="178" t="s">
        <v>372</v>
      </c>
      <c r="BR5" s="178" t="s">
        <v>372</v>
      </c>
      <c r="BS5" s="178" t="s">
        <v>372</v>
      </c>
      <c r="BT5" s="178" t="s">
        <v>372</v>
      </c>
      <c r="BU5" s="178" t="s">
        <v>372</v>
      </c>
      <c r="BV5" s="178" t="s">
        <v>372</v>
      </c>
      <c r="BW5" s="178" t="s">
        <v>372</v>
      </c>
      <c r="BX5" s="178" t="s">
        <v>372</v>
      </c>
      <c r="BY5" s="178" t="s">
        <v>372</v>
      </c>
      <c r="BZ5" s="178" t="s">
        <v>372</v>
      </c>
      <c r="CA5" s="352">
        <v>1</v>
      </c>
      <c r="CB5" s="285"/>
      <c r="CC5" s="272">
        <v>6</v>
      </c>
      <c r="CD5" s="272">
        <v>9</v>
      </c>
      <c r="CE5" s="294">
        <f>+CC5/CD5</f>
        <v>0.66666666666666663</v>
      </c>
      <c r="CF5" s="294">
        <f>+X5</f>
        <v>1</v>
      </c>
      <c r="CG5" s="252" t="s">
        <v>1677</v>
      </c>
      <c r="CH5" s="252" t="str">
        <f>+U5</f>
        <v xml:space="preserve">Porcentual </v>
      </c>
      <c r="CI5" s="252"/>
      <c r="CJ5" s="293">
        <v>1</v>
      </c>
      <c r="CK5" s="288" t="str">
        <f>+AO5</f>
        <v>Delegatura para la Protección al Usuario - Dirección de Inspección y Vigilancia para la Protección al Usuario</v>
      </c>
      <c r="CL5" s="288" t="str">
        <f>+O5</f>
        <v>Porcentaje de reclamos en salud con requerimiento</v>
      </c>
      <c r="CM5" s="288" t="str">
        <f>+P5</f>
        <v xml:space="preserve">(Reclamos en salud en estado abierto y vencido con requerimiento / total de reclamos en estado abiertos y vencidos en el trimestre)*100  </v>
      </c>
      <c r="CN5" s="300">
        <f>+CC5</f>
        <v>6</v>
      </c>
      <c r="CO5" s="300">
        <f>+CD5</f>
        <v>9</v>
      </c>
      <c r="CP5" s="299">
        <f>+CN5/CO5</f>
        <v>0.66666666666666663</v>
      </c>
      <c r="CQ5" s="289">
        <f>+CF5</f>
        <v>1</v>
      </c>
      <c r="CR5" s="289" t="str">
        <f>+CG5</f>
        <v>CUMPLIO</v>
      </c>
      <c r="CS5" s="292"/>
      <c r="CT5" s="292"/>
      <c r="CU5" s="292"/>
      <c r="CV5" s="292"/>
      <c r="CW5" s="292"/>
      <c r="CX5" s="292"/>
      <c r="CY5" s="292"/>
      <c r="DB5" s="321" t="s">
        <v>238</v>
      </c>
      <c r="DC5" s="229">
        <v>3</v>
      </c>
      <c r="DD5" s="229">
        <v>3</v>
      </c>
      <c r="DE5" s="229"/>
      <c r="DF5" s="229"/>
      <c r="DG5" s="229">
        <v>6</v>
      </c>
    </row>
    <row r="6" spans="1:112" s="79" customFormat="1" ht="409.6" thickTop="1" thickBot="1">
      <c r="A6" s="79" t="s">
        <v>1688</v>
      </c>
      <c r="B6" s="74" t="s">
        <v>176</v>
      </c>
      <c r="C6" s="74" t="s">
        <v>363</v>
      </c>
      <c r="D6" s="74" t="s">
        <v>2238</v>
      </c>
      <c r="E6" s="74" t="s">
        <v>364</v>
      </c>
      <c r="F6" s="74" t="s">
        <v>365</v>
      </c>
      <c r="G6" s="74" t="s">
        <v>2239</v>
      </c>
      <c r="H6" s="74" t="s">
        <v>2240</v>
      </c>
      <c r="I6" s="389" t="s">
        <v>2420</v>
      </c>
      <c r="J6" s="389" t="s">
        <v>2421</v>
      </c>
      <c r="K6" s="75" t="s">
        <v>2241</v>
      </c>
      <c r="L6" s="75" t="s">
        <v>2242</v>
      </c>
      <c r="M6" s="76" t="s">
        <v>2244</v>
      </c>
      <c r="N6" s="75" t="s">
        <v>1688</v>
      </c>
      <c r="O6" s="76" t="s">
        <v>1689</v>
      </c>
      <c r="P6" s="76" t="s">
        <v>1690</v>
      </c>
      <c r="Q6" s="364" t="s">
        <v>2141</v>
      </c>
      <c r="R6" s="386" t="s">
        <v>2140</v>
      </c>
      <c r="S6" s="76" t="s">
        <v>2427</v>
      </c>
      <c r="T6" s="75" t="s">
        <v>366</v>
      </c>
      <c r="U6" s="75" t="s">
        <v>367</v>
      </c>
      <c r="V6" s="75" t="s">
        <v>368</v>
      </c>
      <c r="W6" s="76">
        <v>0</v>
      </c>
      <c r="X6" s="402">
        <v>1</v>
      </c>
      <c r="Y6" s="129"/>
      <c r="Z6" s="129"/>
      <c r="AA6" s="77">
        <v>1</v>
      </c>
      <c r="AB6" s="77"/>
      <c r="AC6" s="77"/>
      <c r="AD6" s="129">
        <v>1</v>
      </c>
      <c r="AE6" s="77"/>
      <c r="AF6" s="77"/>
      <c r="AG6" s="77">
        <v>1</v>
      </c>
      <c r="AH6" s="77"/>
      <c r="AI6" s="77"/>
      <c r="AJ6" s="129">
        <v>1</v>
      </c>
      <c r="AK6" s="368"/>
      <c r="AL6" s="75"/>
      <c r="AM6" s="75"/>
      <c r="AN6" s="81"/>
      <c r="AO6" s="75" t="s">
        <v>2152</v>
      </c>
      <c r="AP6" s="78" t="s">
        <v>1688</v>
      </c>
      <c r="AQ6" s="283">
        <v>0</v>
      </c>
      <c r="AR6" s="283">
        <v>0</v>
      </c>
      <c r="AS6" s="283">
        <v>0</v>
      </c>
      <c r="AT6" s="283">
        <v>0</v>
      </c>
      <c r="AU6" s="283">
        <v>0</v>
      </c>
      <c r="AV6" s="283">
        <v>0</v>
      </c>
      <c r="AW6" s="283">
        <v>0</v>
      </c>
      <c r="AX6" s="283">
        <v>0</v>
      </c>
      <c r="AY6" s="283">
        <v>0</v>
      </c>
      <c r="AZ6" s="283">
        <v>0</v>
      </c>
      <c r="BA6" s="283">
        <v>0</v>
      </c>
      <c r="BB6" s="283">
        <v>0</v>
      </c>
      <c r="BC6" s="283">
        <v>0</v>
      </c>
      <c r="BD6" s="283">
        <v>0</v>
      </c>
      <c r="BE6" s="283">
        <v>0</v>
      </c>
      <c r="BF6" s="283">
        <v>0</v>
      </c>
      <c r="BG6" s="283">
        <v>0</v>
      </c>
      <c r="BH6" s="283">
        <v>0</v>
      </c>
      <c r="BI6" s="283">
        <v>0</v>
      </c>
      <c r="BJ6" s="283">
        <v>0</v>
      </c>
      <c r="BK6" s="283">
        <v>0</v>
      </c>
      <c r="BL6" s="283">
        <v>0</v>
      </c>
      <c r="BM6" s="283">
        <v>0</v>
      </c>
      <c r="BN6" s="283">
        <v>0</v>
      </c>
      <c r="BO6" s="178" t="s">
        <v>372</v>
      </c>
      <c r="BP6" s="178" t="s">
        <v>372</v>
      </c>
      <c r="BQ6" s="178" t="s">
        <v>372</v>
      </c>
      <c r="BR6" s="178" t="s">
        <v>372</v>
      </c>
      <c r="BS6" s="178" t="s">
        <v>372</v>
      </c>
      <c r="BT6" s="178" t="s">
        <v>372</v>
      </c>
      <c r="BU6" s="178" t="s">
        <v>372</v>
      </c>
      <c r="BV6" s="178" t="s">
        <v>372</v>
      </c>
      <c r="BW6" s="178" t="s">
        <v>372</v>
      </c>
      <c r="BX6" s="178" t="s">
        <v>372</v>
      </c>
      <c r="BY6" s="178" t="s">
        <v>372</v>
      </c>
      <c r="BZ6" s="178" t="s">
        <v>372</v>
      </c>
      <c r="CA6" s="352">
        <v>1</v>
      </c>
      <c r="CB6" s="285"/>
      <c r="CC6" s="273">
        <f t="shared" ref="CC6:CC68" si="0">+SUM(AQ6:BB6)</f>
        <v>0</v>
      </c>
      <c r="CD6" s="273">
        <f t="shared" ref="CD6:CD68" si="1">+SUM(BC6:BN6)</f>
        <v>0</v>
      </c>
      <c r="CE6" s="294" t="e">
        <f t="shared" ref="CE6:CE69" si="2">+CC6/CD6</f>
        <v>#DIV/0!</v>
      </c>
      <c r="CF6" s="294">
        <f t="shared" ref="CF6:CF68" si="3">+X6</f>
        <v>1</v>
      </c>
      <c r="CG6" s="252" t="s">
        <v>1677</v>
      </c>
      <c r="CH6" s="252" t="str">
        <f t="shared" ref="CH6:CH69" si="4">+U6</f>
        <v xml:space="preserve">Porcentual </v>
      </c>
      <c r="CI6" s="252"/>
      <c r="CJ6" s="293">
        <v>2</v>
      </c>
      <c r="CK6" s="290" t="str">
        <f>+AO6</f>
        <v>Delegatura para la Protección al Usuario - Dirección de Inspección y Vigilancia para la Protección al Usuario</v>
      </c>
      <c r="CL6" s="290" t="str">
        <f>+O6</f>
        <v>Porcentaje de ejecución del programa Auditorías de Inspección y Vigilancia realizadas a los vigilados por parte de la Delegada de Protección al Usuario</v>
      </c>
      <c r="CM6" s="290" t="str">
        <f>+P6</f>
        <v>(N de auditorias ejecutadas por IV al SIAU / N de auditorias programadas en el trimestre)*100</v>
      </c>
      <c r="CN6" s="301">
        <f>+CC6</f>
        <v>0</v>
      </c>
      <c r="CO6" s="301">
        <f>+CD6</f>
        <v>0</v>
      </c>
      <c r="CP6" s="298" t="e">
        <f t="shared" ref="CP6:CP7" si="5">+CN6/CO6</f>
        <v>#DIV/0!</v>
      </c>
      <c r="CQ6" s="291">
        <f>+CF6</f>
        <v>1</v>
      </c>
      <c r="CR6" s="291" t="str">
        <f>+CG6</f>
        <v>CUMPLIO</v>
      </c>
      <c r="DB6" s="321" t="s">
        <v>245</v>
      </c>
      <c r="DC6" s="229">
        <v>5</v>
      </c>
      <c r="DD6" s="229">
        <v>2</v>
      </c>
      <c r="DE6" s="229"/>
      <c r="DF6" s="229"/>
      <c r="DG6" s="229">
        <v>7</v>
      </c>
      <c r="DH6" s="316"/>
    </row>
    <row r="7" spans="1:112" s="79" customFormat="1" ht="409.5" hidden="1" thickTop="1" thickBot="1">
      <c r="A7" s="79" t="s">
        <v>1691</v>
      </c>
      <c r="B7" s="74" t="s">
        <v>176</v>
      </c>
      <c r="C7" s="74" t="s">
        <v>363</v>
      </c>
      <c r="D7" s="80" t="s">
        <v>2238</v>
      </c>
      <c r="E7" s="74" t="s">
        <v>364</v>
      </c>
      <c r="F7" s="75" t="s">
        <v>390</v>
      </c>
      <c r="G7" s="74" t="s">
        <v>2245</v>
      </c>
      <c r="H7" s="74" t="s">
        <v>2240</v>
      </c>
      <c r="I7" s="389" t="s">
        <v>2403</v>
      </c>
      <c r="J7" s="389" t="s">
        <v>2404</v>
      </c>
      <c r="K7" s="75" t="s">
        <v>2241</v>
      </c>
      <c r="L7" s="75" t="s">
        <v>2242</v>
      </c>
      <c r="M7" s="76" t="s">
        <v>2246</v>
      </c>
      <c r="N7" s="369" t="s">
        <v>1691</v>
      </c>
      <c r="O7" s="75" t="s">
        <v>1692</v>
      </c>
      <c r="P7" s="75" t="s">
        <v>1693</v>
      </c>
      <c r="Q7" s="370" t="s">
        <v>1693</v>
      </c>
      <c r="R7" s="401"/>
      <c r="S7" s="75" t="s">
        <v>2185</v>
      </c>
      <c r="T7" s="75" t="s">
        <v>366</v>
      </c>
      <c r="U7" s="75" t="s">
        <v>153</v>
      </c>
      <c r="V7" s="75" t="s">
        <v>368</v>
      </c>
      <c r="W7" s="76">
        <v>0</v>
      </c>
      <c r="X7" s="416">
        <v>9</v>
      </c>
      <c r="Y7" s="417"/>
      <c r="Z7" s="417"/>
      <c r="AA7" s="417">
        <v>2</v>
      </c>
      <c r="AB7" s="417"/>
      <c r="AC7" s="417"/>
      <c r="AD7" s="418">
        <v>3</v>
      </c>
      <c r="AE7" s="417"/>
      <c r="AF7" s="417"/>
      <c r="AG7" s="417">
        <v>3</v>
      </c>
      <c r="AH7" s="417"/>
      <c r="AI7" s="417"/>
      <c r="AJ7" s="418">
        <v>1</v>
      </c>
      <c r="AK7" s="368"/>
      <c r="AL7" s="75"/>
      <c r="AM7" s="75"/>
      <c r="AN7" s="82"/>
      <c r="AO7" s="75" t="s">
        <v>2152</v>
      </c>
      <c r="AP7" s="78" t="s">
        <v>1691</v>
      </c>
      <c r="AQ7" s="283">
        <v>0</v>
      </c>
      <c r="AR7" s="283">
        <v>0</v>
      </c>
      <c r="AS7" s="283">
        <v>0</v>
      </c>
      <c r="AT7" s="283">
        <v>0</v>
      </c>
      <c r="AU7" s="283">
        <v>0</v>
      </c>
      <c r="AV7" s="283">
        <v>0</v>
      </c>
      <c r="AW7" s="283">
        <v>0</v>
      </c>
      <c r="AX7" s="283">
        <v>0</v>
      </c>
      <c r="AY7" s="283">
        <v>0</v>
      </c>
      <c r="AZ7" s="283">
        <v>0</v>
      </c>
      <c r="BA7" s="283">
        <v>0</v>
      </c>
      <c r="BB7" s="283">
        <v>0</v>
      </c>
      <c r="BC7" s="283">
        <v>0</v>
      </c>
      <c r="BD7" s="283">
        <v>0</v>
      </c>
      <c r="BE7" s="283">
        <v>0</v>
      </c>
      <c r="BF7" s="283">
        <v>0</v>
      </c>
      <c r="BG7" s="283">
        <v>0</v>
      </c>
      <c r="BH7" s="283">
        <v>0</v>
      </c>
      <c r="BI7" s="283">
        <v>0</v>
      </c>
      <c r="BJ7" s="283">
        <v>0</v>
      </c>
      <c r="BK7" s="283">
        <v>0</v>
      </c>
      <c r="BL7" s="283">
        <v>0</v>
      </c>
      <c r="BM7" s="283">
        <v>0</v>
      </c>
      <c r="BN7" s="283">
        <v>0</v>
      </c>
      <c r="BO7" s="178" t="s">
        <v>372</v>
      </c>
      <c r="BP7" s="178" t="s">
        <v>372</v>
      </c>
      <c r="BQ7" s="178" t="s">
        <v>372</v>
      </c>
      <c r="BR7" s="178" t="s">
        <v>372</v>
      </c>
      <c r="BS7" s="178" t="s">
        <v>372</v>
      </c>
      <c r="BT7" s="178" t="s">
        <v>372</v>
      </c>
      <c r="BU7" s="178" t="s">
        <v>372</v>
      </c>
      <c r="BV7" s="178" t="s">
        <v>372</v>
      </c>
      <c r="BW7" s="178" t="s">
        <v>372</v>
      </c>
      <c r="BX7" s="178" t="s">
        <v>372</v>
      </c>
      <c r="BY7" s="178" t="s">
        <v>372</v>
      </c>
      <c r="BZ7" s="178" t="s">
        <v>372</v>
      </c>
      <c r="CA7" s="352">
        <v>1</v>
      </c>
      <c r="CB7" s="285"/>
      <c r="CC7" s="273">
        <f t="shared" si="0"/>
        <v>0</v>
      </c>
      <c r="CD7" s="273">
        <f t="shared" si="1"/>
        <v>0</v>
      </c>
      <c r="CE7" s="294" t="e">
        <f t="shared" si="2"/>
        <v>#DIV/0!</v>
      </c>
      <c r="CF7" s="294">
        <f t="shared" si="3"/>
        <v>9</v>
      </c>
      <c r="CG7" s="252" t="s">
        <v>1677</v>
      </c>
      <c r="CH7" s="252" t="str">
        <f t="shared" si="4"/>
        <v>Numérica</v>
      </c>
      <c r="CI7" s="252"/>
      <c r="CJ7" s="293">
        <v>3</v>
      </c>
      <c r="CK7" s="288" t="str">
        <f t="shared" ref="CK7:CK70" si="6">+AO7</f>
        <v>Delegatura para la Protección al Usuario - Dirección de Inspección y Vigilancia para la Protección al Usuario</v>
      </c>
      <c r="CL7" s="288" t="str">
        <f t="shared" ref="CL7:CL70" si="7">+O7</f>
        <v>Mesas de seguimiento a reclamos en salud realizadas</v>
      </c>
      <c r="CM7" s="288" t="str">
        <f t="shared" ref="CM7:CM70" si="8">+P7</f>
        <v>Número de mesas de seguimiento a reclamos en salud realizadas en el trimestre</v>
      </c>
      <c r="CN7" s="300">
        <f t="shared" ref="CN7:CN70" si="9">+CC7</f>
        <v>0</v>
      </c>
      <c r="CO7" s="300">
        <f t="shared" ref="CO7:CO70" si="10">+CD7</f>
        <v>0</v>
      </c>
      <c r="CP7" s="299" t="e">
        <f t="shared" si="5"/>
        <v>#DIV/0!</v>
      </c>
      <c r="CQ7" s="289">
        <f t="shared" ref="CQ7:CQ70" si="11">+CF7</f>
        <v>9</v>
      </c>
      <c r="CR7" s="289" t="str">
        <f t="shared" ref="CR7:CR70" si="12">+CG7</f>
        <v>CUMPLIO</v>
      </c>
      <c r="DB7" s="321" t="s">
        <v>370</v>
      </c>
      <c r="DC7" s="229"/>
      <c r="DD7" s="229"/>
      <c r="DE7" s="229">
        <v>1</v>
      </c>
      <c r="DF7" s="229"/>
      <c r="DG7" s="229">
        <v>1</v>
      </c>
    </row>
    <row r="8" spans="1:112" s="79" customFormat="1" ht="409.5" thickTop="1" thickBot="1">
      <c r="A8" s="79" t="s">
        <v>1694</v>
      </c>
      <c r="B8" s="74" t="s">
        <v>176</v>
      </c>
      <c r="C8" s="74" t="s">
        <v>363</v>
      </c>
      <c r="D8" s="74" t="s">
        <v>2238</v>
      </c>
      <c r="E8" s="74" t="s">
        <v>364</v>
      </c>
      <c r="F8" s="74" t="s">
        <v>365</v>
      </c>
      <c r="G8" s="74" t="s">
        <v>2245</v>
      </c>
      <c r="H8" s="74" t="s">
        <v>2240</v>
      </c>
      <c r="I8" s="389" t="s">
        <v>2403</v>
      </c>
      <c r="J8" s="389" t="s">
        <v>2404</v>
      </c>
      <c r="K8" s="75" t="s">
        <v>2241</v>
      </c>
      <c r="L8" s="75" t="s">
        <v>2242</v>
      </c>
      <c r="M8" s="76" t="s">
        <v>2247</v>
      </c>
      <c r="N8" s="75" t="s">
        <v>1694</v>
      </c>
      <c r="O8" s="76" t="s">
        <v>1695</v>
      </c>
      <c r="P8" s="76" t="s">
        <v>1696</v>
      </c>
      <c r="Q8" s="364" t="s">
        <v>2139</v>
      </c>
      <c r="R8" s="386" t="s">
        <v>2138</v>
      </c>
      <c r="S8" s="76" t="s">
        <v>2428</v>
      </c>
      <c r="T8" s="75" t="s">
        <v>366</v>
      </c>
      <c r="U8" s="75" t="s">
        <v>367</v>
      </c>
      <c r="V8" s="75" t="s">
        <v>368</v>
      </c>
      <c r="W8" s="75">
        <v>0</v>
      </c>
      <c r="X8" s="129">
        <v>1</v>
      </c>
      <c r="Y8" s="129"/>
      <c r="Z8" s="129"/>
      <c r="AA8" s="129">
        <v>1</v>
      </c>
      <c r="AB8" s="129"/>
      <c r="AC8" s="129"/>
      <c r="AD8" s="129">
        <v>1</v>
      </c>
      <c r="AE8" s="129"/>
      <c r="AF8" s="129"/>
      <c r="AG8" s="129">
        <v>1</v>
      </c>
      <c r="AH8" s="129"/>
      <c r="AI8" s="129"/>
      <c r="AJ8" s="129">
        <v>1</v>
      </c>
      <c r="AK8" s="368"/>
      <c r="AL8" s="75"/>
      <c r="AM8" s="75"/>
      <c r="AN8" s="82"/>
      <c r="AO8" s="75" t="s">
        <v>2152</v>
      </c>
      <c r="AP8" s="78" t="s">
        <v>1694</v>
      </c>
      <c r="AQ8" s="283">
        <v>0</v>
      </c>
      <c r="AR8" s="283">
        <v>0</v>
      </c>
      <c r="AS8" s="283">
        <v>0</v>
      </c>
      <c r="AT8" s="283">
        <v>0</v>
      </c>
      <c r="AU8" s="283">
        <v>0</v>
      </c>
      <c r="AV8" s="283">
        <v>0</v>
      </c>
      <c r="AW8" s="283">
        <v>0</v>
      </c>
      <c r="AX8" s="283">
        <v>0</v>
      </c>
      <c r="AY8" s="283">
        <v>0</v>
      </c>
      <c r="AZ8" s="283">
        <v>0</v>
      </c>
      <c r="BA8" s="283">
        <v>0</v>
      </c>
      <c r="BB8" s="283">
        <v>0</v>
      </c>
      <c r="BC8" s="283">
        <v>0</v>
      </c>
      <c r="BD8" s="283">
        <v>0</v>
      </c>
      <c r="BE8" s="283">
        <v>0</v>
      </c>
      <c r="BF8" s="283">
        <v>0</v>
      </c>
      <c r="BG8" s="283">
        <v>0</v>
      </c>
      <c r="BH8" s="283">
        <v>0</v>
      </c>
      <c r="BI8" s="283">
        <v>0</v>
      </c>
      <c r="BJ8" s="283">
        <v>0</v>
      </c>
      <c r="BK8" s="283">
        <v>0</v>
      </c>
      <c r="BL8" s="283">
        <v>0</v>
      </c>
      <c r="BM8" s="283">
        <v>0</v>
      </c>
      <c r="BN8" s="283">
        <v>0</v>
      </c>
      <c r="BO8" s="178" t="s">
        <v>372</v>
      </c>
      <c r="BP8" s="178" t="s">
        <v>372</v>
      </c>
      <c r="BQ8" s="178" t="s">
        <v>372</v>
      </c>
      <c r="BR8" s="178" t="s">
        <v>372</v>
      </c>
      <c r="BS8" s="178" t="s">
        <v>372</v>
      </c>
      <c r="BT8" s="178" t="s">
        <v>372</v>
      </c>
      <c r="BU8" s="178" t="s">
        <v>372</v>
      </c>
      <c r="BV8" s="178" t="s">
        <v>372</v>
      </c>
      <c r="BW8" s="178" t="s">
        <v>372</v>
      </c>
      <c r="BX8" s="178" t="s">
        <v>372</v>
      </c>
      <c r="BY8" s="178" t="s">
        <v>372</v>
      </c>
      <c r="BZ8" s="178" t="s">
        <v>372</v>
      </c>
      <c r="CA8" s="352">
        <v>2</v>
      </c>
      <c r="CB8" s="328"/>
      <c r="CC8" s="272">
        <f t="shared" si="0"/>
        <v>0</v>
      </c>
      <c r="CD8" s="272">
        <f t="shared" si="1"/>
        <v>0</v>
      </c>
      <c r="CE8" s="260" t="e">
        <f t="shared" si="2"/>
        <v>#DIV/0!</v>
      </c>
      <c r="CF8" s="293">
        <f t="shared" si="3"/>
        <v>1</v>
      </c>
      <c r="CG8" s="252" t="s">
        <v>1678</v>
      </c>
      <c r="CH8" s="252" t="str">
        <f t="shared" si="4"/>
        <v xml:space="preserve">Porcentual </v>
      </c>
      <c r="CI8" s="252"/>
      <c r="CJ8" s="293">
        <v>4</v>
      </c>
      <c r="CK8" s="290" t="str">
        <f t="shared" si="6"/>
        <v>Delegatura para la Protección al Usuario - Dirección de Inspección y Vigilancia para la Protección al Usuario</v>
      </c>
      <c r="CL8" s="290" t="str">
        <f t="shared" si="7"/>
        <v xml:space="preserve">Porcentaje de jornadas de cierre de PQRD en salud realizadas </v>
      </c>
      <c r="CM8" s="290" t="str">
        <f t="shared" si="8"/>
        <v>(Número de jornadas de cierre de PQRD ejecutadas / Número de jornadas de cierre de PQRD programadas según demanda en el trimestre)*100</v>
      </c>
      <c r="CN8" s="301">
        <f t="shared" si="9"/>
        <v>0</v>
      </c>
      <c r="CO8" s="301">
        <f t="shared" si="10"/>
        <v>0</v>
      </c>
      <c r="CP8" s="298" t="e">
        <f t="shared" ref="CP8:CP71" si="13">+CN8/CO8</f>
        <v>#DIV/0!</v>
      </c>
      <c r="CQ8" s="290">
        <f t="shared" si="11"/>
        <v>1</v>
      </c>
      <c r="CR8" s="291" t="str">
        <f t="shared" si="12"/>
        <v>SOBRECUMPLIO</v>
      </c>
      <c r="DB8" s="321" t="s">
        <v>269</v>
      </c>
      <c r="DC8" s="229">
        <v>2</v>
      </c>
      <c r="DD8" s="229">
        <v>1</v>
      </c>
      <c r="DE8" s="229"/>
      <c r="DF8" s="229"/>
      <c r="DG8" s="229">
        <v>3</v>
      </c>
    </row>
    <row r="9" spans="1:112" s="79" customFormat="1" ht="409.5" hidden="1" thickTop="1" thickBot="1">
      <c r="A9" s="79" t="s">
        <v>1697</v>
      </c>
      <c r="B9" s="74" t="s">
        <v>176</v>
      </c>
      <c r="C9" s="74" t="s">
        <v>363</v>
      </c>
      <c r="D9" s="74" t="s">
        <v>2238</v>
      </c>
      <c r="E9" s="74" t="s">
        <v>364</v>
      </c>
      <c r="F9" s="74" t="s">
        <v>388</v>
      </c>
      <c r="G9" s="74" t="s">
        <v>2248</v>
      </c>
      <c r="H9" s="74" t="s">
        <v>2249</v>
      </c>
      <c r="I9" s="75" t="s">
        <v>2414</v>
      </c>
      <c r="J9" s="388" t="s">
        <v>2417</v>
      </c>
      <c r="K9" s="136" t="s">
        <v>2250</v>
      </c>
      <c r="L9" s="136" t="s">
        <v>2251</v>
      </c>
      <c r="M9" s="75" t="s">
        <v>2252</v>
      </c>
      <c r="N9" s="369" t="s">
        <v>1697</v>
      </c>
      <c r="O9" s="76" t="s">
        <v>391</v>
      </c>
      <c r="P9" s="76" t="s">
        <v>1698</v>
      </c>
      <c r="Q9" s="364" t="s">
        <v>1698</v>
      </c>
      <c r="R9" s="401"/>
      <c r="S9" s="76" t="s">
        <v>2429</v>
      </c>
      <c r="T9" s="75" t="s">
        <v>366</v>
      </c>
      <c r="U9" s="75" t="s">
        <v>153</v>
      </c>
      <c r="V9" s="75" t="s">
        <v>368</v>
      </c>
      <c r="W9" s="75">
        <v>6</v>
      </c>
      <c r="X9" s="417">
        <v>37</v>
      </c>
      <c r="Y9" s="417"/>
      <c r="Z9" s="417"/>
      <c r="AA9" s="417">
        <v>3</v>
      </c>
      <c r="AB9" s="417"/>
      <c r="AC9" s="417"/>
      <c r="AD9" s="417">
        <v>11</v>
      </c>
      <c r="AE9" s="417"/>
      <c r="AF9" s="417"/>
      <c r="AG9" s="417">
        <v>10</v>
      </c>
      <c r="AH9" s="417"/>
      <c r="AI9" s="417"/>
      <c r="AJ9" s="417">
        <v>13</v>
      </c>
      <c r="AK9" s="75"/>
      <c r="AL9" s="75"/>
      <c r="AM9" s="75"/>
      <c r="AN9" s="75"/>
      <c r="AO9" s="75" t="s">
        <v>2153</v>
      </c>
      <c r="AP9" s="78" t="s">
        <v>1697</v>
      </c>
      <c r="AQ9" s="283">
        <v>0</v>
      </c>
      <c r="AR9" s="283">
        <v>0</v>
      </c>
      <c r="AS9" s="283">
        <v>0</v>
      </c>
      <c r="AT9" s="283">
        <v>0</v>
      </c>
      <c r="AU9" s="283">
        <v>0</v>
      </c>
      <c r="AV9" s="283">
        <v>0</v>
      </c>
      <c r="AW9" s="283">
        <v>0</v>
      </c>
      <c r="AX9" s="283">
        <v>0</v>
      </c>
      <c r="AY9" s="283">
        <v>0</v>
      </c>
      <c r="AZ9" s="283">
        <v>0</v>
      </c>
      <c r="BA9" s="283">
        <v>0</v>
      </c>
      <c r="BB9" s="283">
        <v>0</v>
      </c>
      <c r="BC9" s="283">
        <v>0</v>
      </c>
      <c r="BD9" s="283">
        <v>0</v>
      </c>
      <c r="BE9" s="283">
        <v>0</v>
      </c>
      <c r="BF9" s="283">
        <v>0</v>
      </c>
      <c r="BG9" s="283">
        <v>0</v>
      </c>
      <c r="BH9" s="283">
        <v>0</v>
      </c>
      <c r="BI9" s="283">
        <v>0</v>
      </c>
      <c r="BJ9" s="283">
        <v>0</v>
      </c>
      <c r="BK9" s="283">
        <v>0</v>
      </c>
      <c r="BL9" s="283">
        <v>0</v>
      </c>
      <c r="BM9" s="283">
        <v>0</v>
      </c>
      <c r="BN9" s="283">
        <v>0</v>
      </c>
      <c r="BO9" s="178" t="s">
        <v>372</v>
      </c>
      <c r="BP9" s="178" t="s">
        <v>372</v>
      </c>
      <c r="BQ9" s="178" t="s">
        <v>372</v>
      </c>
      <c r="BR9" s="178" t="s">
        <v>372</v>
      </c>
      <c r="BS9" s="178" t="s">
        <v>372</v>
      </c>
      <c r="BT9" s="178" t="s">
        <v>372</v>
      </c>
      <c r="BU9" s="178" t="s">
        <v>372</v>
      </c>
      <c r="BV9" s="178" t="s">
        <v>372</v>
      </c>
      <c r="BW9" s="178" t="s">
        <v>372</v>
      </c>
      <c r="BX9" s="178" t="s">
        <v>372</v>
      </c>
      <c r="BY9" s="178" t="s">
        <v>372</v>
      </c>
      <c r="BZ9" s="178" t="s">
        <v>372</v>
      </c>
      <c r="CA9" s="352">
        <v>1</v>
      </c>
      <c r="CB9" s="285"/>
      <c r="CC9" s="273">
        <f t="shared" si="0"/>
        <v>0</v>
      </c>
      <c r="CD9" s="273">
        <f t="shared" si="1"/>
        <v>0</v>
      </c>
      <c r="CE9" s="260" t="e">
        <f t="shared" si="2"/>
        <v>#DIV/0!</v>
      </c>
      <c r="CF9" s="293">
        <f t="shared" si="3"/>
        <v>37</v>
      </c>
      <c r="CG9" s="252" t="s">
        <v>1677</v>
      </c>
      <c r="CH9" s="252" t="str">
        <f t="shared" si="4"/>
        <v>Numérica</v>
      </c>
      <c r="CI9" s="252"/>
      <c r="CJ9" s="293">
        <v>5</v>
      </c>
      <c r="CK9" s="288" t="str">
        <f t="shared" si="6"/>
        <v>Delegatura para la Protección al Usuario - Dirección de Servicio al Ciudadano y Promoción de la Participación Ciudadana</v>
      </c>
      <c r="CL9" s="288" t="str">
        <f t="shared" si="7"/>
        <v xml:space="preserve">Actividades desarrolladas en el ámbito de la política de servicio al ciudadano </v>
      </c>
      <c r="CM9" s="288" t="str">
        <f t="shared" si="8"/>
        <v>Número total de actividades desarrolladas en el trimestre</v>
      </c>
      <c r="CN9" s="300">
        <f t="shared" si="9"/>
        <v>0</v>
      </c>
      <c r="CO9" s="300">
        <f t="shared" si="10"/>
        <v>0</v>
      </c>
      <c r="CP9" s="299" t="e">
        <f t="shared" si="13"/>
        <v>#DIV/0!</v>
      </c>
      <c r="CQ9" s="288">
        <f t="shared" si="11"/>
        <v>37</v>
      </c>
      <c r="CR9" s="289" t="str">
        <f t="shared" si="12"/>
        <v>CUMPLIO</v>
      </c>
      <c r="DB9" s="321" t="s">
        <v>192</v>
      </c>
      <c r="DC9" s="229"/>
      <c r="DD9" s="229">
        <v>1</v>
      </c>
      <c r="DE9" s="229"/>
      <c r="DF9" s="229"/>
      <c r="DG9" s="229">
        <v>1</v>
      </c>
    </row>
    <row r="10" spans="1:112" s="79" customFormat="1" ht="409.5" hidden="1" thickTop="1" thickBot="1">
      <c r="A10" s="79" t="s">
        <v>1699</v>
      </c>
      <c r="B10" s="74" t="s">
        <v>176</v>
      </c>
      <c r="C10" s="74" t="s">
        <v>363</v>
      </c>
      <c r="D10" s="74" t="s">
        <v>2238</v>
      </c>
      <c r="E10" s="74" t="s">
        <v>364</v>
      </c>
      <c r="F10" s="74" t="s">
        <v>388</v>
      </c>
      <c r="G10" s="74" t="s">
        <v>2248</v>
      </c>
      <c r="H10" s="74" t="s">
        <v>2249</v>
      </c>
      <c r="I10" s="75" t="s">
        <v>2414</v>
      </c>
      <c r="J10" s="388" t="s">
        <v>2417</v>
      </c>
      <c r="K10" s="136" t="s">
        <v>2250</v>
      </c>
      <c r="L10" s="136" t="s">
        <v>2251</v>
      </c>
      <c r="M10" s="75" t="s">
        <v>2253</v>
      </c>
      <c r="N10" s="369" t="s">
        <v>1699</v>
      </c>
      <c r="O10" s="76" t="s">
        <v>1700</v>
      </c>
      <c r="P10" s="76" t="s">
        <v>1701</v>
      </c>
      <c r="Q10" s="364" t="s">
        <v>1701</v>
      </c>
      <c r="R10" s="401"/>
      <c r="S10" s="76" t="s">
        <v>2186</v>
      </c>
      <c r="T10" s="75" t="s">
        <v>366</v>
      </c>
      <c r="U10" s="75" t="s">
        <v>153</v>
      </c>
      <c r="V10" s="75" t="s">
        <v>368</v>
      </c>
      <c r="W10" s="76" t="s">
        <v>372</v>
      </c>
      <c r="X10" s="416">
        <v>15</v>
      </c>
      <c r="Y10" s="417"/>
      <c r="Z10" s="417"/>
      <c r="AA10" s="417" t="s">
        <v>371</v>
      </c>
      <c r="AB10" s="417"/>
      <c r="AC10" s="417"/>
      <c r="AD10" s="417">
        <v>8</v>
      </c>
      <c r="AE10" s="417"/>
      <c r="AF10" s="417"/>
      <c r="AG10" s="417" t="s">
        <v>371</v>
      </c>
      <c r="AH10" s="417"/>
      <c r="AI10" s="417"/>
      <c r="AJ10" s="417">
        <v>7</v>
      </c>
      <c r="AK10" s="368"/>
      <c r="AL10" s="75"/>
      <c r="AM10" s="75"/>
      <c r="AN10" s="82"/>
      <c r="AO10" s="75" t="s">
        <v>2153</v>
      </c>
      <c r="AP10" s="78" t="s">
        <v>1699</v>
      </c>
      <c r="AQ10" s="283">
        <v>0</v>
      </c>
      <c r="AR10" s="283">
        <v>0</v>
      </c>
      <c r="AS10" s="283">
        <v>0</v>
      </c>
      <c r="AT10" s="283">
        <v>0</v>
      </c>
      <c r="AU10" s="283">
        <v>0</v>
      </c>
      <c r="AV10" s="283">
        <v>0</v>
      </c>
      <c r="AW10" s="283">
        <v>0</v>
      </c>
      <c r="AX10" s="283">
        <v>0</v>
      </c>
      <c r="AY10" s="283">
        <v>0</v>
      </c>
      <c r="AZ10" s="283">
        <v>0</v>
      </c>
      <c r="BA10" s="283">
        <v>0</v>
      </c>
      <c r="BB10" s="283">
        <v>0</v>
      </c>
      <c r="BC10" s="283">
        <v>0</v>
      </c>
      <c r="BD10" s="283">
        <v>0</v>
      </c>
      <c r="BE10" s="283">
        <v>0</v>
      </c>
      <c r="BF10" s="283">
        <v>0</v>
      </c>
      <c r="BG10" s="283">
        <v>0</v>
      </c>
      <c r="BH10" s="283">
        <v>0</v>
      </c>
      <c r="BI10" s="283">
        <v>0</v>
      </c>
      <c r="BJ10" s="283">
        <v>0</v>
      </c>
      <c r="BK10" s="283">
        <v>0</v>
      </c>
      <c r="BL10" s="283">
        <v>0</v>
      </c>
      <c r="BM10" s="283">
        <v>0</v>
      </c>
      <c r="BN10" s="283">
        <v>0</v>
      </c>
      <c r="BO10" s="178" t="s">
        <v>372</v>
      </c>
      <c r="BP10" s="178" t="s">
        <v>372</v>
      </c>
      <c r="BQ10" s="178" t="s">
        <v>372</v>
      </c>
      <c r="BR10" s="178" t="s">
        <v>372</v>
      </c>
      <c r="BS10" s="178" t="s">
        <v>372</v>
      </c>
      <c r="BT10" s="178" t="s">
        <v>372</v>
      </c>
      <c r="BU10" s="178" t="s">
        <v>372</v>
      </c>
      <c r="BV10" s="178" t="s">
        <v>372</v>
      </c>
      <c r="BW10" s="178" t="s">
        <v>372</v>
      </c>
      <c r="BX10" s="178" t="s">
        <v>372</v>
      </c>
      <c r="BY10" s="178" t="s">
        <v>372</v>
      </c>
      <c r="BZ10" s="178" t="s">
        <v>372</v>
      </c>
      <c r="CA10" s="352">
        <v>1</v>
      </c>
      <c r="CB10" s="328"/>
      <c r="CC10" s="272">
        <f>+SUM(AQ10:BB10)</f>
        <v>0</v>
      </c>
      <c r="CD10" s="272">
        <v>40</v>
      </c>
      <c r="CE10" s="260">
        <f>+CC10/CD10</f>
        <v>0</v>
      </c>
      <c r="CF10" s="293">
        <f t="shared" si="3"/>
        <v>15</v>
      </c>
      <c r="CG10" s="252" t="s">
        <v>1678</v>
      </c>
      <c r="CH10" s="252" t="str">
        <f t="shared" si="4"/>
        <v>Numérica</v>
      </c>
      <c r="CI10" s="252"/>
      <c r="CJ10" s="293">
        <v>1</v>
      </c>
      <c r="CK10" s="290" t="str">
        <f t="shared" si="6"/>
        <v>Delegatura para la Protección al Usuario - Dirección de Servicio al Ciudadano y Promoción de la Participación Ciudadana</v>
      </c>
      <c r="CL10" s="290" t="str">
        <f t="shared" si="7"/>
        <v>Capacitaciones realizadas en territorios cobijados por los programas de desarrollo con enfoque territorial PDET</v>
      </c>
      <c r="CM10" s="290" t="str">
        <f t="shared" si="8"/>
        <v>Número de capacitaciones realizadas en territorios cobijados por los programas de desarrollo con enfoque territorial PDET en el semestre</v>
      </c>
      <c r="CN10" s="301">
        <f t="shared" si="9"/>
        <v>0</v>
      </c>
      <c r="CO10" s="301">
        <f t="shared" si="10"/>
        <v>40</v>
      </c>
      <c r="CP10" s="298">
        <f t="shared" si="13"/>
        <v>0</v>
      </c>
      <c r="CQ10" s="290">
        <f t="shared" si="11"/>
        <v>15</v>
      </c>
      <c r="CR10" s="291" t="str">
        <f t="shared" si="12"/>
        <v>SOBRECUMPLIO</v>
      </c>
      <c r="DB10" s="321" t="s">
        <v>222</v>
      </c>
      <c r="DC10" s="229">
        <v>4</v>
      </c>
      <c r="DD10" s="229"/>
      <c r="DE10" s="229"/>
      <c r="DF10" s="229"/>
      <c r="DG10" s="229">
        <v>4</v>
      </c>
    </row>
    <row r="11" spans="1:112" s="79" customFormat="1" ht="409.5" hidden="1" thickTop="1" thickBot="1">
      <c r="A11" s="79" t="s">
        <v>1702</v>
      </c>
      <c r="B11" s="74" t="s">
        <v>176</v>
      </c>
      <c r="C11" s="74" t="s">
        <v>363</v>
      </c>
      <c r="D11" s="74" t="s">
        <v>2238</v>
      </c>
      <c r="E11" s="74" t="s">
        <v>364</v>
      </c>
      <c r="F11" s="74" t="s">
        <v>388</v>
      </c>
      <c r="G11" s="74" t="s">
        <v>2248</v>
      </c>
      <c r="H11" s="74" t="s">
        <v>2249</v>
      </c>
      <c r="I11" s="75" t="s">
        <v>2414</v>
      </c>
      <c r="J11" s="388" t="s">
        <v>2417</v>
      </c>
      <c r="K11" s="75" t="s">
        <v>2250</v>
      </c>
      <c r="L11" s="75" t="s">
        <v>2251</v>
      </c>
      <c r="M11" s="75" t="s">
        <v>2254</v>
      </c>
      <c r="N11" s="369" t="s">
        <v>1702</v>
      </c>
      <c r="O11" s="76" t="s">
        <v>1703</v>
      </c>
      <c r="P11" s="76" t="s">
        <v>1704</v>
      </c>
      <c r="Q11" s="364" t="s">
        <v>1704</v>
      </c>
      <c r="R11" s="401"/>
      <c r="S11" s="76" t="s">
        <v>2187</v>
      </c>
      <c r="T11" s="75" t="s">
        <v>366</v>
      </c>
      <c r="U11" s="75" t="s">
        <v>153</v>
      </c>
      <c r="V11" s="75" t="s">
        <v>368</v>
      </c>
      <c r="W11" s="76">
        <v>0</v>
      </c>
      <c r="X11" s="416">
        <v>1</v>
      </c>
      <c r="Y11" s="417"/>
      <c r="Z11" s="417"/>
      <c r="AA11" s="417" t="s">
        <v>371</v>
      </c>
      <c r="AB11" s="417"/>
      <c r="AC11" s="417"/>
      <c r="AD11" s="417" t="s">
        <v>371</v>
      </c>
      <c r="AE11" s="417"/>
      <c r="AF11" s="417"/>
      <c r="AG11" s="417" t="s">
        <v>371</v>
      </c>
      <c r="AH11" s="417"/>
      <c r="AI11" s="417"/>
      <c r="AJ11" s="417">
        <v>1</v>
      </c>
      <c r="AK11" s="368"/>
      <c r="AL11" s="371"/>
      <c r="AM11" s="75"/>
      <c r="AN11" s="82"/>
      <c r="AO11" s="75" t="s">
        <v>2153</v>
      </c>
      <c r="AP11" s="78" t="s">
        <v>1702</v>
      </c>
      <c r="AQ11" s="283">
        <v>0</v>
      </c>
      <c r="AR11" s="283">
        <v>0</v>
      </c>
      <c r="AS11" s="283">
        <v>0</v>
      </c>
      <c r="AT11" s="283">
        <v>0</v>
      </c>
      <c r="AU11" s="283">
        <v>0</v>
      </c>
      <c r="AV11" s="283">
        <v>0</v>
      </c>
      <c r="AW11" s="283">
        <v>0</v>
      </c>
      <c r="AX11" s="283">
        <v>0</v>
      </c>
      <c r="AY11" s="283">
        <v>0</v>
      </c>
      <c r="AZ11" s="283">
        <v>0</v>
      </c>
      <c r="BA11" s="283">
        <v>0</v>
      </c>
      <c r="BB11" s="283">
        <v>0</v>
      </c>
      <c r="BC11" s="283">
        <v>0</v>
      </c>
      <c r="BD11" s="283">
        <v>0</v>
      </c>
      <c r="BE11" s="283">
        <v>0</v>
      </c>
      <c r="BF11" s="283">
        <v>0</v>
      </c>
      <c r="BG11" s="283">
        <v>0</v>
      </c>
      <c r="BH11" s="283">
        <v>0</v>
      </c>
      <c r="BI11" s="283">
        <v>0</v>
      </c>
      <c r="BJ11" s="283">
        <v>0</v>
      </c>
      <c r="BK11" s="283">
        <v>0</v>
      </c>
      <c r="BL11" s="283">
        <v>0</v>
      </c>
      <c r="BM11" s="283">
        <v>0</v>
      </c>
      <c r="BN11" s="283">
        <v>0</v>
      </c>
      <c r="BO11" s="178" t="s">
        <v>372</v>
      </c>
      <c r="BP11" s="178" t="s">
        <v>372</v>
      </c>
      <c r="BQ11" s="178" t="s">
        <v>372</v>
      </c>
      <c r="BR11" s="178" t="s">
        <v>372</v>
      </c>
      <c r="BS11" s="178" t="s">
        <v>372</v>
      </c>
      <c r="BT11" s="178" t="s">
        <v>372</v>
      </c>
      <c r="BU11" s="178" t="s">
        <v>372</v>
      </c>
      <c r="BV11" s="178" t="s">
        <v>372</v>
      </c>
      <c r="BW11" s="178" t="s">
        <v>372</v>
      </c>
      <c r="BX11" s="178" t="s">
        <v>372</v>
      </c>
      <c r="BY11" s="178" t="s">
        <v>372</v>
      </c>
      <c r="BZ11" s="178" t="s">
        <v>372</v>
      </c>
      <c r="CA11" s="352">
        <v>2</v>
      </c>
      <c r="CB11" s="331"/>
      <c r="CC11" s="273">
        <f t="shared" si="0"/>
        <v>0</v>
      </c>
      <c r="CD11" s="253">
        <v>11</v>
      </c>
      <c r="CE11" s="304">
        <f>+CC11/CD11</f>
        <v>0</v>
      </c>
      <c r="CF11" s="293">
        <f t="shared" si="3"/>
        <v>1</v>
      </c>
      <c r="CG11" s="252" t="s">
        <v>1678</v>
      </c>
      <c r="CH11" s="252" t="str">
        <f t="shared" si="4"/>
        <v>Numérica</v>
      </c>
      <c r="CI11" s="252"/>
      <c r="CJ11" s="293">
        <v>2</v>
      </c>
      <c r="CK11" s="288" t="str">
        <f t="shared" si="6"/>
        <v>Delegatura para la Protección al Usuario - Dirección de Servicio al Ciudadano y Promoción de la Participación Ciudadana</v>
      </c>
      <c r="CL11" s="288" t="str">
        <f t="shared" si="7"/>
        <v>Nueva estrategia de participación ciudadana implementada</v>
      </c>
      <c r="CM11" s="288" t="str">
        <f t="shared" si="8"/>
        <v>Nueva estrategia de participación ciudadana implementada en la vigencia</v>
      </c>
      <c r="CN11" s="300">
        <f t="shared" si="9"/>
        <v>0</v>
      </c>
      <c r="CO11" s="300">
        <f t="shared" si="10"/>
        <v>11</v>
      </c>
      <c r="CP11" s="299">
        <f t="shared" si="13"/>
        <v>0</v>
      </c>
      <c r="CQ11" s="288">
        <f t="shared" si="11"/>
        <v>1</v>
      </c>
      <c r="CR11" s="289" t="str">
        <f t="shared" si="12"/>
        <v>SOBRECUMPLIO</v>
      </c>
      <c r="DB11" s="321" t="s">
        <v>307</v>
      </c>
      <c r="DC11" s="229">
        <v>9</v>
      </c>
      <c r="DD11" s="229"/>
      <c r="DE11" s="229"/>
      <c r="DF11" s="229"/>
      <c r="DG11" s="229">
        <v>9</v>
      </c>
    </row>
    <row r="12" spans="1:112" s="79" customFormat="1" ht="409.5" thickTop="1" thickBot="1">
      <c r="A12" s="79" t="s">
        <v>1705</v>
      </c>
      <c r="B12" s="74" t="s">
        <v>176</v>
      </c>
      <c r="C12" s="74" t="s">
        <v>363</v>
      </c>
      <c r="D12" s="74" t="s">
        <v>2238</v>
      </c>
      <c r="E12" s="74" t="s">
        <v>364</v>
      </c>
      <c r="F12" s="74" t="s">
        <v>365</v>
      </c>
      <c r="G12" s="74" t="s">
        <v>2248</v>
      </c>
      <c r="H12" s="74" t="s">
        <v>2249</v>
      </c>
      <c r="I12" s="75" t="s">
        <v>2414</v>
      </c>
      <c r="J12" s="388" t="s">
        <v>2417</v>
      </c>
      <c r="K12" s="76" t="s">
        <v>2250</v>
      </c>
      <c r="L12" s="76" t="s">
        <v>2251</v>
      </c>
      <c r="M12" s="75" t="s">
        <v>2255</v>
      </c>
      <c r="N12" s="75" t="s">
        <v>1705</v>
      </c>
      <c r="O12" s="75" t="s">
        <v>1706</v>
      </c>
      <c r="P12" s="75" t="s">
        <v>1707</v>
      </c>
      <c r="Q12" s="370" t="s">
        <v>2137</v>
      </c>
      <c r="R12" s="386" t="s">
        <v>2136</v>
      </c>
      <c r="S12" s="75" t="s">
        <v>2430</v>
      </c>
      <c r="T12" s="75" t="s">
        <v>366</v>
      </c>
      <c r="U12" s="75" t="s">
        <v>367</v>
      </c>
      <c r="V12" s="75" t="s">
        <v>368</v>
      </c>
      <c r="W12" s="75"/>
      <c r="X12" s="129">
        <v>1</v>
      </c>
      <c r="Y12" s="129"/>
      <c r="Z12" s="129"/>
      <c r="AA12" s="129">
        <v>1</v>
      </c>
      <c r="AB12" s="129"/>
      <c r="AC12" s="129"/>
      <c r="AD12" s="129">
        <v>1</v>
      </c>
      <c r="AE12" s="129"/>
      <c r="AF12" s="129"/>
      <c r="AG12" s="129">
        <v>1</v>
      </c>
      <c r="AH12" s="129"/>
      <c r="AI12" s="129"/>
      <c r="AJ12" s="129">
        <v>1</v>
      </c>
      <c r="AK12" s="368"/>
      <c r="AL12" s="372"/>
      <c r="AM12" s="75"/>
      <c r="AN12" s="82"/>
      <c r="AO12" s="75" t="s">
        <v>2153</v>
      </c>
      <c r="AP12" s="78" t="s">
        <v>1705</v>
      </c>
      <c r="AQ12" s="283">
        <v>0</v>
      </c>
      <c r="AR12" s="283">
        <v>0</v>
      </c>
      <c r="AS12" s="283">
        <v>0</v>
      </c>
      <c r="AT12" s="283">
        <v>0</v>
      </c>
      <c r="AU12" s="283">
        <v>0</v>
      </c>
      <c r="AV12" s="283">
        <v>0</v>
      </c>
      <c r="AW12" s="283">
        <v>0</v>
      </c>
      <c r="AX12" s="283">
        <v>0</v>
      </c>
      <c r="AY12" s="283">
        <v>0</v>
      </c>
      <c r="AZ12" s="283">
        <v>0</v>
      </c>
      <c r="BA12" s="283">
        <v>0</v>
      </c>
      <c r="BB12" s="283">
        <v>0</v>
      </c>
      <c r="BC12" s="283">
        <v>0</v>
      </c>
      <c r="BD12" s="283">
        <v>0</v>
      </c>
      <c r="BE12" s="283">
        <v>0</v>
      </c>
      <c r="BF12" s="283">
        <v>0</v>
      </c>
      <c r="BG12" s="283">
        <v>0</v>
      </c>
      <c r="BH12" s="283">
        <v>0</v>
      </c>
      <c r="BI12" s="283">
        <v>0</v>
      </c>
      <c r="BJ12" s="283">
        <v>0</v>
      </c>
      <c r="BK12" s="283">
        <v>0</v>
      </c>
      <c r="BL12" s="283">
        <v>0</v>
      </c>
      <c r="BM12" s="283">
        <v>0</v>
      </c>
      <c r="BN12" s="283">
        <v>0</v>
      </c>
      <c r="BO12" s="178" t="s">
        <v>372</v>
      </c>
      <c r="BP12" s="178" t="s">
        <v>372</v>
      </c>
      <c r="BQ12" s="178" t="s">
        <v>372</v>
      </c>
      <c r="BR12" s="178" t="s">
        <v>372</v>
      </c>
      <c r="BS12" s="178" t="s">
        <v>372</v>
      </c>
      <c r="BT12" s="178" t="s">
        <v>372</v>
      </c>
      <c r="BU12" s="178" t="s">
        <v>372</v>
      </c>
      <c r="BV12" s="178" t="s">
        <v>372</v>
      </c>
      <c r="BW12" s="178" t="s">
        <v>372</v>
      </c>
      <c r="BX12" s="178" t="s">
        <v>372</v>
      </c>
      <c r="BY12" s="178" t="s">
        <v>372</v>
      </c>
      <c r="BZ12" s="178" t="s">
        <v>372</v>
      </c>
      <c r="CA12" s="352">
        <v>1</v>
      </c>
      <c r="CB12" s="285"/>
      <c r="CC12" s="273">
        <f>+SUM(AQ12:BB12)</f>
        <v>0</v>
      </c>
      <c r="CD12" s="273">
        <f t="shared" si="1"/>
        <v>0</v>
      </c>
      <c r="CE12" s="260" t="e">
        <f t="shared" si="2"/>
        <v>#DIV/0!</v>
      </c>
      <c r="CF12" s="293">
        <f t="shared" si="3"/>
        <v>1</v>
      </c>
      <c r="CG12" s="252" t="s">
        <v>1677</v>
      </c>
      <c r="CH12" s="252" t="str">
        <f t="shared" si="4"/>
        <v xml:space="preserve">Porcentual </v>
      </c>
      <c r="CI12" s="252"/>
      <c r="CJ12" s="293">
        <v>3</v>
      </c>
      <c r="CK12" s="290" t="str">
        <f t="shared" si="6"/>
        <v>Delegatura para la Protección al Usuario - Dirección de Servicio al Ciudadano y Promoción de la Participación Ciudadana</v>
      </c>
      <c r="CL12" s="290" t="str">
        <f t="shared" si="7"/>
        <v>Acciones de la Estrategia de articulación interna ejecutadas</v>
      </c>
      <c r="CM12" s="290" t="str">
        <f t="shared" si="8"/>
        <v>(Número de actividades de articulación realizadas en el trimestre de seguimiento / Número de actividades de articulación generadas en el trimestre)*100</v>
      </c>
      <c r="CN12" s="301">
        <f t="shared" si="9"/>
        <v>0</v>
      </c>
      <c r="CO12" s="301">
        <f t="shared" si="10"/>
        <v>0</v>
      </c>
      <c r="CP12" s="298" t="e">
        <f t="shared" si="13"/>
        <v>#DIV/0!</v>
      </c>
      <c r="CQ12" s="290">
        <f t="shared" si="11"/>
        <v>1</v>
      </c>
      <c r="CR12" s="291" t="str">
        <f t="shared" si="12"/>
        <v>CUMPLIO</v>
      </c>
      <c r="DB12" s="321" t="s">
        <v>241</v>
      </c>
      <c r="DC12" s="229">
        <v>2</v>
      </c>
      <c r="DD12" s="229"/>
      <c r="DE12" s="229"/>
      <c r="DF12" s="229"/>
      <c r="DG12" s="229">
        <v>2</v>
      </c>
    </row>
    <row r="13" spans="1:112" s="79" customFormat="1" ht="409.6" hidden="1" thickTop="1" thickBot="1">
      <c r="A13" s="79" t="s">
        <v>1708</v>
      </c>
      <c r="B13" s="74" t="s">
        <v>176</v>
      </c>
      <c r="C13" s="74" t="s">
        <v>363</v>
      </c>
      <c r="D13" s="74" t="s">
        <v>2238</v>
      </c>
      <c r="E13" s="74" t="s">
        <v>364</v>
      </c>
      <c r="F13" s="74" t="s">
        <v>365</v>
      </c>
      <c r="G13" s="74" t="s">
        <v>2256</v>
      </c>
      <c r="H13" s="74" t="s">
        <v>2257</v>
      </c>
      <c r="I13" s="389" t="s">
        <v>2420</v>
      </c>
      <c r="J13" s="389" t="s">
        <v>2421</v>
      </c>
      <c r="K13" s="75" t="s">
        <v>2258</v>
      </c>
      <c r="L13" s="75" t="s">
        <v>2259</v>
      </c>
      <c r="M13" s="75" t="s">
        <v>2260</v>
      </c>
      <c r="N13" s="75" t="s">
        <v>1708</v>
      </c>
      <c r="O13" s="75" t="s">
        <v>1709</v>
      </c>
      <c r="P13" s="75" t="s">
        <v>1710</v>
      </c>
      <c r="Q13" s="370" t="s">
        <v>1710</v>
      </c>
      <c r="R13" s="401"/>
      <c r="S13" s="75" t="s">
        <v>2188</v>
      </c>
      <c r="T13" s="75" t="s">
        <v>366</v>
      </c>
      <c r="U13" s="75" t="s">
        <v>153</v>
      </c>
      <c r="V13" s="75" t="s">
        <v>368</v>
      </c>
      <c r="W13" s="366">
        <v>0</v>
      </c>
      <c r="X13" s="417">
        <v>17</v>
      </c>
      <c r="Y13" s="418"/>
      <c r="Z13" s="418"/>
      <c r="AA13" s="418">
        <v>4</v>
      </c>
      <c r="AB13" s="418"/>
      <c r="AC13" s="418"/>
      <c r="AD13" s="418">
        <v>9</v>
      </c>
      <c r="AE13" s="418"/>
      <c r="AF13" s="418"/>
      <c r="AG13" s="418">
        <v>4</v>
      </c>
      <c r="AH13" s="418"/>
      <c r="AI13" s="418"/>
      <c r="AJ13" s="418" t="s">
        <v>371</v>
      </c>
      <c r="AK13" s="368"/>
      <c r="AL13" s="75"/>
      <c r="AM13" s="75"/>
      <c r="AN13" s="81"/>
      <c r="AO13" s="75" t="s">
        <v>2154</v>
      </c>
      <c r="AP13" s="78" t="s">
        <v>1708</v>
      </c>
      <c r="AQ13" s="283">
        <v>0</v>
      </c>
      <c r="AR13" s="283">
        <v>0</v>
      </c>
      <c r="AS13" s="283">
        <v>0</v>
      </c>
      <c r="AT13" s="283">
        <v>0</v>
      </c>
      <c r="AU13" s="283">
        <v>0</v>
      </c>
      <c r="AV13" s="283">
        <v>0</v>
      </c>
      <c r="AW13" s="283">
        <v>0</v>
      </c>
      <c r="AX13" s="283">
        <v>0</v>
      </c>
      <c r="AY13" s="283">
        <v>0</v>
      </c>
      <c r="AZ13" s="283">
        <v>0</v>
      </c>
      <c r="BA13" s="283">
        <v>0</v>
      </c>
      <c r="BB13" s="283">
        <v>0</v>
      </c>
      <c r="BC13" s="283">
        <v>0</v>
      </c>
      <c r="BD13" s="283">
        <v>0</v>
      </c>
      <c r="BE13" s="283">
        <v>0</v>
      </c>
      <c r="BF13" s="283">
        <v>0</v>
      </c>
      <c r="BG13" s="283">
        <v>0</v>
      </c>
      <c r="BH13" s="283">
        <v>0</v>
      </c>
      <c r="BI13" s="283">
        <v>0</v>
      </c>
      <c r="BJ13" s="283">
        <v>0</v>
      </c>
      <c r="BK13" s="283">
        <v>0</v>
      </c>
      <c r="BL13" s="283">
        <v>0</v>
      </c>
      <c r="BM13" s="283">
        <v>0</v>
      </c>
      <c r="BN13" s="283">
        <v>0</v>
      </c>
      <c r="BO13" s="178" t="s">
        <v>372</v>
      </c>
      <c r="BP13" s="178" t="s">
        <v>372</v>
      </c>
      <c r="BQ13" s="178" t="s">
        <v>372</v>
      </c>
      <c r="BR13" s="178" t="s">
        <v>372</v>
      </c>
      <c r="BS13" s="178" t="s">
        <v>372</v>
      </c>
      <c r="BT13" s="178" t="s">
        <v>372</v>
      </c>
      <c r="BU13" s="178" t="s">
        <v>372</v>
      </c>
      <c r="BV13" s="178" t="s">
        <v>372</v>
      </c>
      <c r="BW13" s="178" t="s">
        <v>372</v>
      </c>
      <c r="BX13" s="178" t="s">
        <v>372</v>
      </c>
      <c r="BY13" s="178" t="s">
        <v>372</v>
      </c>
      <c r="BZ13" s="178" t="s">
        <v>372</v>
      </c>
      <c r="CA13" s="352">
        <v>1</v>
      </c>
      <c r="CB13" s="328"/>
      <c r="CC13" s="272">
        <f t="shared" si="0"/>
        <v>0</v>
      </c>
      <c r="CD13" s="272">
        <f t="shared" si="1"/>
        <v>0</v>
      </c>
      <c r="CE13" s="260" t="e">
        <f t="shared" si="2"/>
        <v>#DIV/0!</v>
      </c>
      <c r="CF13" s="293">
        <f t="shared" si="3"/>
        <v>17</v>
      </c>
      <c r="CG13" s="252" t="s">
        <v>1678</v>
      </c>
      <c r="CH13" s="252" t="str">
        <f t="shared" si="4"/>
        <v>Numérica</v>
      </c>
      <c r="CI13" s="252"/>
      <c r="CJ13" s="293">
        <v>4</v>
      </c>
      <c r="CK13" s="288" t="str">
        <f t="shared" si="6"/>
        <v>Delegatura para Entidades Territoriales y Generadores y Recaudadores y Administradores de Recursos del SGSSS - Direcciones regionales</v>
      </c>
      <c r="CL13" s="288" t="str">
        <f t="shared" si="7"/>
        <v>Número de acciones IV en las que participan las Direcciones Regionales realizados</v>
      </c>
      <c r="CM13" s="288" t="str">
        <f t="shared" si="8"/>
        <v>Número de acciones IV en las que participan las Direcciones Regionales realizados en el trimestre a generadores, recaudadores y administradores</v>
      </c>
      <c r="CN13" s="300">
        <f>+CC13</f>
        <v>0</v>
      </c>
      <c r="CO13" s="300">
        <f t="shared" si="10"/>
        <v>0</v>
      </c>
      <c r="CP13" s="299" t="e">
        <f t="shared" si="13"/>
        <v>#DIV/0!</v>
      </c>
      <c r="CQ13" s="288">
        <f t="shared" si="11"/>
        <v>17</v>
      </c>
      <c r="CR13" s="289" t="str">
        <f t="shared" si="12"/>
        <v>SOBRECUMPLIO</v>
      </c>
      <c r="DB13" s="321" t="s">
        <v>303</v>
      </c>
      <c r="DC13" s="229">
        <v>1</v>
      </c>
      <c r="DD13" s="229">
        <v>2</v>
      </c>
      <c r="DE13" s="229"/>
      <c r="DF13" s="229"/>
      <c r="DG13" s="229">
        <v>3</v>
      </c>
    </row>
    <row r="14" spans="1:112" s="79" customFormat="1" ht="409.6" hidden="1" thickTop="1" thickBot="1">
      <c r="A14" s="79" t="s">
        <v>1711</v>
      </c>
      <c r="B14" s="74" t="s">
        <v>176</v>
      </c>
      <c r="C14" s="74" t="s">
        <v>363</v>
      </c>
      <c r="D14" s="74" t="s">
        <v>2238</v>
      </c>
      <c r="E14" s="74" t="s">
        <v>364</v>
      </c>
      <c r="F14" s="74" t="s">
        <v>365</v>
      </c>
      <c r="G14" s="74" t="s">
        <v>2256</v>
      </c>
      <c r="H14" s="74" t="s">
        <v>2257</v>
      </c>
      <c r="I14" s="389" t="s">
        <v>2420</v>
      </c>
      <c r="J14" s="389" t="s">
        <v>2421</v>
      </c>
      <c r="K14" s="75" t="s">
        <v>2261</v>
      </c>
      <c r="L14" s="75" t="s">
        <v>2259</v>
      </c>
      <c r="M14" s="75" t="s">
        <v>2262</v>
      </c>
      <c r="N14" s="75" t="s">
        <v>1711</v>
      </c>
      <c r="O14" s="76" t="s">
        <v>1712</v>
      </c>
      <c r="P14" s="76" t="s">
        <v>1713</v>
      </c>
      <c r="Q14" s="364" t="s">
        <v>1713</v>
      </c>
      <c r="R14" s="401"/>
      <c r="S14" s="76" t="s">
        <v>2189</v>
      </c>
      <c r="T14" s="75" t="s">
        <v>366</v>
      </c>
      <c r="U14" s="75" t="s">
        <v>153</v>
      </c>
      <c r="V14" s="75" t="s">
        <v>368</v>
      </c>
      <c r="W14" s="366">
        <v>0</v>
      </c>
      <c r="X14" s="418">
        <v>27</v>
      </c>
      <c r="Y14" s="418"/>
      <c r="Z14" s="418"/>
      <c r="AA14" s="418">
        <v>6</v>
      </c>
      <c r="AB14" s="418"/>
      <c r="AC14" s="418"/>
      <c r="AD14" s="418">
        <v>20</v>
      </c>
      <c r="AE14" s="418"/>
      <c r="AF14" s="418"/>
      <c r="AG14" s="418">
        <v>1</v>
      </c>
      <c r="AH14" s="418"/>
      <c r="AI14" s="418"/>
      <c r="AJ14" s="418" t="s">
        <v>371</v>
      </c>
      <c r="AK14" s="75"/>
      <c r="AL14" s="75"/>
      <c r="AM14" s="75"/>
      <c r="AN14" s="75"/>
      <c r="AO14" s="75" t="s">
        <v>2154</v>
      </c>
      <c r="AP14" s="78" t="s">
        <v>1711</v>
      </c>
      <c r="AQ14" s="283">
        <v>0</v>
      </c>
      <c r="AR14" s="283">
        <v>0</v>
      </c>
      <c r="AS14" s="283">
        <v>0</v>
      </c>
      <c r="AT14" s="283">
        <v>0</v>
      </c>
      <c r="AU14" s="283">
        <v>0</v>
      </c>
      <c r="AV14" s="283">
        <v>0</v>
      </c>
      <c r="AW14" s="283">
        <v>0</v>
      </c>
      <c r="AX14" s="283">
        <v>0</v>
      </c>
      <c r="AY14" s="283">
        <v>0</v>
      </c>
      <c r="AZ14" s="283">
        <v>0</v>
      </c>
      <c r="BA14" s="283">
        <v>0</v>
      </c>
      <c r="BB14" s="283">
        <v>0</v>
      </c>
      <c r="BC14" s="283">
        <v>0</v>
      </c>
      <c r="BD14" s="283">
        <v>0</v>
      </c>
      <c r="BE14" s="283">
        <v>0</v>
      </c>
      <c r="BF14" s="283">
        <v>0</v>
      </c>
      <c r="BG14" s="283">
        <v>0</v>
      </c>
      <c r="BH14" s="283">
        <v>0</v>
      </c>
      <c r="BI14" s="283">
        <v>0</v>
      </c>
      <c r="BJ14" s="283">
        <v>0</v>
      </c>
      <c r="BK14" s="283">
        <v>0</v>
      </c>
      <c r="BL14" s="283">
        <v>0</v>
      </c>
      <c r="BM14" s="283">
        <v>0</v>
      </c>
      <c r="BN14" s="283">
        <v>0</v>
      </c>
      <c r="BO14" s="178" t="s">
        <v>372</v>
      </c>
      <c r="BP14" s="178" t="s">
        <v>372</v>
      </c>
      <c r="BQ14" s="178" t="s">
        <v>372</v>
      </c>
      <c r="BR14" s="178" t="s">
        <v>372</v>
      </c>
      <c r="BS14" s="178" t="s">
        <v>372</v>
      </c>
      <c r="BT14" s="178" t="s">
        <v>372</v>
      </c>
      <c r="BU14" s="178" t="s">
        <v>372</v>
      </c>
      <c r="BV14" s="178" t="s">
        <v>372</v>
      </c>
      <c r="BW14" s="178" t="s">
        <v>372</v>
      </c>
      <c r="BX14" s="178" t="s">
        <v>372</v>
      </c>
      <c r="BY14" s="178" t="s">
        <v>372</v>
      </c>
      <c r="BZ14" s="178" t="s">
        <v>372</v>
      </c>
      <c r="CA14" s="352">
        <v>1</v>
      </c>
      <c r="CB14" s="328"/>
      <c r="CC14" s="272">
        <f t="shared" si="0"/>
        <v>0</v>
      </c>
      <c r="CD14" s="272">
        <f t="shared" si="1"/>
        <v>0</v>
      </c>
      <c r="CE14" s="260" t="e">
        <f>+CC14/CD14</f>
        <v>#DIV/0!</v>
      </c>
      <c r="CF14" s="293">
        <f t="shared" si="3"/>
        <v>27</v>
      </c>
      <c r="CG14" s="252" t="s">
        <v>1678</v>
      </c>
      <c r="CH14" s="252" t="str">
        <f t="shared" si="4"/>
        <v>Numérica</v>
      </c>
      <c r="CI14" s="252"/>
      <c r="CJ14" s="293">
        <v>5</v>
      </c>
      <c r="CK14" s="290" t="str">
        <f t="shared" si="6"/>
        <v>Delegatura para Entidades Territoriales y Generadores y Recaudadores y Administradores de Recursos del SGSSS - Direcciones regionales</v>
      </c>
      <c r="CL14" s="290" t="str">
        <f t="shared" si="7"/>
        <v xml:space="preserve">Acciones de Inspección y Vigilancia en territorios ZOMAC y PDET </v>
      </c>
      <c r="CM14" s="290" t="str">
        <f t="shared" si="8"/>
        <v>Número de Acciones de Inspección y Vigilancia en territorios ZOMAC y PDET en el trimestre</v>
      </c>
      <c r="CN14" s="301">
        <f t="shared" si="9"/>
        <v>0</v>
      </c>
      <c r="CO14" s="301">
        <f t="shared" si="10"/>
        <v>0</v>
      </c>
      <c r="CP14" s="298" t="e">
        <f t="shared" si="13"/>
        <v>#DIV/0!</v>
      </c>
      <c r="CQ14" s="290">
        <f t="shared" si="11"/>
        <v>27</v>
      </c>
      <c r="CR14" s="291" t="str">
        <f t="shared" si="12"/>
        <v>SOBRECUMPLIO</v>
      </c>
      <c r="DB14" s="321" t="s">
        <v>2152</v>
      </c>
      <c r="DC14" s="229">
        <v>3</v>
      </c>
      <c r="DD14" s="229"/>
      <c r="DE14" s="229">
        <v>1</v>
      </c>
      <c r="DF14" s="229"/>
      <c r="DG14" s="229">
        <v>4</v>
      </c>
    </row>
    <row r="15" spans="1:112" s="79" customFormat="1" ht="409.6" hidden="1" thickTop="1" thickBot="1">
      <c r="A15" s="79" t="s">
        <v>1714</v>
      </c>
      <c r="B15" s="74" t="s">
        <v>176</v>
      </c>
      <c r="C15" s="74" t="s">
        <v>363</v>
      </c>
      <c r="D15" s="74" t="s">
        <v>377</v>
      </c>
      <c r="E15" s="74" t="s">
        <v>364</v>
      </c>
      <c r="F15" s="74" t="s">
        <v>365</v>
      </c>
      <c r="G15" s="74" t="s">
        <v>2256</v>
      </c>
      <c r="H15" s="74" t="s">
        <v>2240</v>
      </c>
      <c r="I15" s="389" t="s">
        <v>2420</v>
      </c>
      <c r="J15" s="389" t="s">
        <v>2421</v>
      </c>
      <c r="K15" s="75" t="s">
        <v>2263</v>
      </c>
      <c r="L15" s="75" t="s">
        <v>2264</v>
      </c>
      <c r="M15" s="76" t="s">
        <v>2265</v>
      </c>
      <c r="N15" s="76" t="s">
        <v>1714</v>
      </c>
      <c r="O15" s="75" t="s">
        <v>1715</v>
      </c>
      <c r="P15" s="75" t="s">
        <v>1716</v>
      </c>
      <c r="Q15" s="370" t="s">
        <v>1716</v>
      </c>
      <c r="R15" s="401"/>
      <c r="S15" s="75" t="s">
        <v>2190</v>
      </c>
      <c r="T15" s="75" t="s">
        <v>366</v>
      </c>
      <c r="U15" s="75" t="s">
        <v>153</v>
      </c>
      <c r="V15" s="75" t="s">
        <v>368</v>
      </c>
      <c r="W15" s="366">
        <v>70</v>
      </c>
      <c r="X15" s="418">
        <v>45</v>
      </c>
      <c r="Y15" s="417"/>
      <c r="Z15" s="417"/>
      <c r="AA15" s="418">
        <v>6</v>
      </c>
      <c r="AB15" s="417"/>
      <c r="AC15" s="417"/>
      <c r="AD15" s="417">
        <v>32</v>
      </c>
      <c r="AE15" s="417"/>
      <c r="AF15" s="417"/>
      <c r="AG15" s="417">
        <v>3</v>
      </c>
      <c r="AH15" s="417"/>
      <c r="AI15" s="417"/>
      <c r="AJ15" s="417">
        <v>4</v>
      </c>
      <c r="AK15" s="368"/>
      <c r="AL15" s="76"/>
      <c r="AM15" s="76"/>
      <c r="AN15" s="84"/>
      <c r="AO15" s="75" t="s">
        <v>2154</v>
      </c>
      <c r="AP15" s="78" t="s">
        <v>1714</v>
      </c>
      <c r="AQ15" s="283">
        <v>0</v>
      </c>
      <c r="AR15" s="283">
        <v>0</v>
      </c>
      <c r="AS15" s="283">
        <v>0</v>
      </c>
      <c r="AT15" s="283">
        <v>0</v>
      </c>
      <c r="AU15" s="283">
        <v>0</v>
      </c>
      <c r="AV15" s="283">
        <v>0</v>
      </c>
      <c r="AW15" s="283">
        <v>0</v>
      </c>
      <c r="AX15" s="283">
        <v>0</v>
      </c>
      <c r="AY15" s="283">
        <v>0</v>
      </c>
      <c r="AZ15" s="283">
        <v>0</v>
      </c>
      <c r="BA15" s="283">
        <v>0</v>
      </c>
      <c r="BB15" s="283">
        <v>0</v>
      </c>
      <c r="BC15" s="283">
        <v>0</v>
      </c>
      <c r="BD15" s="283">
        <v>0</v>
      </c>
      <c r="BE15" s="283">
        <v>0</v>
      </c>
      <c r="BF15" s="283">
        <v>0</v>
      </c>
      <c r="BG15" s="283">
        <v>0</v>
      </c>
      <c r="BH15" s="283">
        <v>0</v>
      </c>
      <c r="BI15" s="283">
        <v>0</v>
      </c>
      <c r="BJ15" s="283">
        <v>0</v>
      </c>
      <c r="BK15" s="283">
        <v>0</v>
      </c>
      <c r="BL15" s="283">
        <v>0</v>
      </c>
      <c r="BM15" s="283">
        <v>0</v>
      </c>
      <c r="BN15" s="283">
        <v>0</v>
      </c>
      <c r="BO15" s="178" t="s">
        <v>372</v>
      </c>
      <c r="BP15" s="178" t="s">
        <v>372</v>
      </c>
      <c r="BQ15" s="178" t="s">
        <v>372</v>
      </c>
      <c r="BR15" s="178" t="s">
        <v>372</v>
      </c>
      <c r="BS15" s="178" t="s">
        <v>372</v>
      </c>
      <c r="BT15" s="178" t="s">
        <v>372</v>
      </c>
      <c r="BU15" s="178" t="s">
        <v>372</v>
      </c>
      <c r="BV15" s="178" t="s">
        <v>372</v>
      </c>
      <c r="BW15" s="178" t="s">
        <v>372</v>
      </c>
      <c r="BX15" s="178" t="s">
        <v>372</v>
      </c>
      <c r="BY15" s="178" t="s">
        <v>372</v>
      </c>
      <c r="BZ15" s="178" t="s">
        <v>372</v>
      </c>
      <c r="CA15" s="352">
        <v>1</v>
      </c>
      <c r="CB15" s="328"/>
      <c r="CC15" s="272">
        <f t="shared" si="0"/>
        <v>0</v>
      </c>
      <c r="CD15" s="272">
        <f t="shared" si="1"/>
        <v>0</v>
      </c>
      <c r="CE15" s="260" t="e">
        <f t="shared" si="2"/>
        <v>#DIV/0!</v>
      </c>
      <c r="CF15" s="293">
        <f t="shared" si="3"/>
        <v>45</v>
      </c>
      <c r="CG15" s="252" t="s">
        <v>1678</v>
      </c>
      <c r="CH15" s="252" t="str">
        <f t="shared" si="4"/>
        <v>Numérica</v>
      </c>
      <c r="CI15" s="252"/>
      <c r="CJ15" s="293">
        <v>1</v>
      </c>
      <c r="CK15" s="288" t="str">
        <f t="shared" si="6"/>
        <v>Delegatura para Entidades Territoriales y Generadores y Recaudadores y Administradores de Recursos del SGSSS - Direcciones regionales</v>
      </c>
      <c r="CL15" s="288" t="str">
        <f t="shared" si="7"/>
        <v>Auditorías realizadas</v>
      </c>
      <c r="CM15" s="288" t="str">
        <f t="shared" si="8"/>
        <v>Número de auditorías realizadas por semestre</v>
      </c>
      <c r="CN15" s="300">
        <f t="shared" si="9"/>
        <v>0</v>
      </c>
      <c r="CO15" s="300">
        <f t="shared" si="10"/>
        <v>0</v>
      </c>
      <c r="CP15" s="299" t="e">
        <f t="shared" si="13"/>
        <v>#DIV/0!</v>
      </c>
      <c r="CQ15" s="288">
        <f t="shared" si="11"/>
        <v>45</v>
      </c>
      <c r="CR15" s="289" t="str">
        <f t="shared" si="12"/>
        <v>SOBRECUMPLIO</v>
      </c>
      <c r="DB15" s="321" t="s">
        <v>2153</v>
      </c>
      <c r="DC15" s="229">
        <v>2</v>
      </c>
      <c r="DD15" s="229"/>
      <c r="DE15" s="229">
        <v>2</v>
      </c>
      <c r="DF15" s="229"/>
      <c r="DG15" s="229">
        <v>4</v>
      </c>
    </row>
    <row r="16" spans="1:112" s="79" customFormat="1" ht="409.6" hidden="1" thickTop="1" thickBot="1">
      <c r="A16" s="79" t="s">
        <v>1717</v>
      </c>
      <c r="B16" s="74" t="s">
        <v>176</v>
      </c>
      <c r="C16" s="74" t="s">
        <v>363</v>
      </c>
      <c r="D16" s="74" t="s">
        <v>377</v>
      </c>
      <c r="E16" s="74" t="s">
        <v>364</v>
      </c>
      <c r="F16" s="74" t="s">
        <v>365</v>
      </c>
      <c r="G16" s="74" t="s">
        <v>2256</v>
      </c>
      <c r="H16" s="74" t="s">
        <v>2240</v>
      </c>
      <c r="I16" s="390" t="s">
        <v>2415</v>
      </c>
      <c r="J16" s="388" t="s">
        <v>2416</v>
      </c>
      <c r="K16" s="75" t="s">
        <v>2263</v>
      </c>
      <c r="L16" s="75" t="s">
        <v>2264</v>
      </c>
      <c r="M16" s="75" t="s">
        <v>2266</v>
      </c>
      <c r="N16" s="190" t="s">
        <v>1717</v>
      </c>
      <c r="O16" s="77" t="s">
        <v>1718</v>
      </c>
      <c r="P16" s="77" t="s">
        <v>1719</v>
      </c>
      <c r="Q16" s="373" t="s">
        <v>1719</v>
      </c>
      <c r="R16" s="401"/>
      <c r="S16" s="77" t="s">
        <v>2191</v>
      </c>
      <c r="T16" s="77" t="s">
        <v>366</v>
      </c>
      <c r="U16" s="77" t="s">
        <v>153</v>
      </c>
      <c r="V16" s="77" t="s">
        <v>368</v>
      </c>
      <c r="W16" s="77">
        <v>0</v>
      </c>
      <c r="X16" s="418">
        <v>30</v>
      </c>
      <c r="Y16" s="418"/>
      <c r="Z16" s="418"/>
      <c r="AA16" s="418">
        <v>6</v>
      </c>
      <c r="AB16" s="418"/>
      <c r="AC16" s="418"/>
      <c r="AD16" s="418">
        <v>5</v>
      </c>
      <c r="AE16" s="418"/>
      <c r="AF16" s="418"/>
      <c r="AG16" s="418">
        <v>10</v>
      </c>
      <c r="AH16" s="418"/>
      <c r="AI16" s="418"/>
      <c r="AJ16" s="418">
        <v>9</v>
      </c>
      <c r="AK16" s="95"/>
      <c r="AL16" s="190"/>
      <c r="AM16" s="190"/>
      <c r="AN16" s="190"/>
      <c r="AO16" s="77" t="s">
        <v>2154</v>
      </c>
      <c r="AP16" s="78" t="s">
        <v>1717</v>
      </c>
      <c r="AQ16" s="283">
        <v>0</v>
      </c>
      <c r="AR16" s="283">
        <v>0</v>
      </c>
      <c r="AS16" s="283">
        <v>0</v>
      </c>
      <c r="AT16" s="283">
        <v>0</v>
      </c>
      <c r="AU16" s="283">
        <v>0</v>
      </c>
      <c r="AV16" s="283">
        <v>0</v>
      </c>
      <c r="AW16" s="283">
        <v>0</v>
      </c>
      <c r="AX16" s="283">
        <v>0</v>
      </c>
      <c r="AY16" s="283">
        <v>0</v>
      </c>
      <c r="AZ16" s="283">
        <v>0</v>
      </c>
      <c r="BA16" s="283">
        <v>0</v>
      </c>
      <c r="BB16" s="283">
        <v>0</v>
      </c>
      <c r="BC16" s="283">
        <v>0</v>
      </c>
      <c r="BD16" s="283">
        <v>0</v>
      </c>
      <c r="BE16" s="283">
        <v>0</v>
      </c>
      <c r="BF16" s="283">
        <v>0</v>
      </c>
      <c r="BG16" s="283">
        <v>0</v>
      </c>
      <c r="BH16" s="283">
        <v>0</v>
      </c>
      <c r="BI16" s="283">
        <v>0</v>
      </c>
      <c r="BJ16" s="283">
        <v>0</v>
      </c>
      <c r="BK16" s="283">
        <v>0</v>
      </c>
      <c r="BL16" s="283">
        <v>0</v>
      </c>
      <c r="BM16" s="283">
        <v>0</v>
      </c>
      <c r="BN16" s="283">
        <v>0</v>
      </c>
      <c r="BO16" s="178" t="s">
        <v>372</v>
      </c>
      <c r="BP16" s="178" t="s">
        <v>372</v>
      </c>
      <c r="BQ16" s="178" t="s">
        <v>372</v>
      </c>
      <c r="BR16" s="178" t="s">
        <v>372</v>
      </c>
      <c r="BS16" s="178" t="s">
        <v>372</v>
      </c>
      <c r="BT16" s="178" t="s">
        <v>372</v>
      </c>
      <c r="BU16" s="178" t="s">
        <v>372</v>
      </c>
      <c r="BV16" s="178" t="s">
        <v>372</v>
      </c>
      <c r="BW16" s="178" t="s">
        <v>372</v>
      </c>
      <c r="BX16" s="178" t="s">
        <v>372</v>
      </c>
      <c r="BY16" s="178" t="s">
        <v>372</v>
      </c>
      <c r="BZ16" s="178" t="s">
        <v>372</v>
      </c>
      <c r="CA16" s="352">
        <v>1</v>
      </c>
      <c r="CB16" s="285"/>
      <c r="CC16" s="273">
        <f t="shared" si="0"/>
        <v>0</v>
      </c>
      <c r="CD16" s="273">
        <f t="shared" si="1"/>
        <v>0</v>
      </c>
      <c r="CE16" s="260" t="e">
        <f t="shared" si="2"/>
        <v>#DIV/0!</v>
      </c>
      <c r="CF16" s="293">
        <f t="shared" si="3"/>
        <v>30</v>
      </c>
      <c r="CG16" s="252" t="s">
        <v>1677</v>
      </c>
      <c r="CH16" s="252" t="str">
        <f t="shared" si="4"/>
        <v>Numérica</v>
      </c>
      <c r="CI16" s="252"/>
      <c r="CJ16" s="293">
        <v>2</v>
      </c>
      <c r="CK16" s="290" t="str">
        <f t="shared" si="6"/>
        <v>Delegatura para Entidades Territoriales y Generadores y Recaudadores y Administradores de Recursos del SGSSS - Direcciones regionales</v>
      </c>
      <c r="CL16" s="290" t="str">
        <f t="shared" si="7"/>
        <v>Acciones de Apoyo técnico a la Delegada de Operadores Logísticos, Tecnologías en Salud y Gestores Farmacéuticos
Nota: apoyadas por las Direcciones Regionales en sus territorios</v>
      </c>
      <c r="CM16" s="290" t="str">
        <f t="shared" si="8"/>
        <v>Número de Acciones técnicas apoyadas por las Direcciones Regionales en el trimestre</v>
      </c>
      <c r="CN16" s="301">
        <f t="shared" si="9"/>
        <v>0</v>
      </c>
      <c r="CO16" s="301">
        <f t="shared" si="10"/>
        <v>0</v>
      </c>
      <c r="CP16" s="298" t="e">
        <f t="shared" si="13"/>
        <v>#DIV/0!</v>
      </c>
      <c r="CQ16" s="290">
        <f t="shared" si="11"/>
        <v>30</v>
      </c>
      <c r="CR16" s="291" t="str">
        <f t="shared" si="12"/>
        <v>CUMPLIO</v>
      </c>
      <c r="DB16" s="321" t="s">
        <v>2154</v>
      </c>
      <c r="DC16" s="229">
        <v>2</v>
      </c>
      <c r="DD16" s="229">
        <v>1</v>
      </c>
      <c r="DE16" s="229">
        <v>5</v>
      </c>
      <c r="DF16" s="229"/>
      <c r="DG16" s="229">
        <v>8</v>
      </c>
    </row>
    <row r="17" spans="1:111" s="79" customFormat="1" ht="409.6" hidden="1" thickTop="1" thickBot="1">
      <c r="A17" s="79" t="s">
        <v>1720</v>
      </c>
      <c r="B17" s="74" t="s">
        <v>176</v>
      </c>
      <c r="C17" s="74" t="s">
        <v>363</v>
      </c>
      <c r="D17" s="74" t="s">
        <v>377</v>
      </c>
      <c r="E17" s="74" t="s">
        <v>364</v>
      </c>
      <c r="F17" s="74" t="s">
        <v>365</v>
      </c>
      <c r="G17" s="74" t="s">
        <v>2256</v>
      </c>
      <c r="H17" s="74" t="s">
        <v>2240</v>
      </c>
      <c r="I17" s="390" t="s">
        <v>2415</v>
      </c>
      <c r="J17" s="388" t="s">
        <v>2416</v>
      </c>
      <c r="K17" s="75" t="s">
        <v>2263</v>
      </c>
      <c r="L17" s="75" t="s">
        <v>2264</v>
      </c>
      <c r="M17" s="75" t="s">
        <v>2267</v>
      </c>
      <c r="N17" s="75" t="s">
        <v>1720</v>
      </c>
      <c r="O17" s="75" t="s">
        <v>1721</v>
      </c>
      <c r="P17" s="75" t="s">
        <v>1722</v>
      </c>
      <c r="Q17" s="370" t="s">
        <v>1722</v>
      </c>
      <c r="R17" s="401"/>
      <c r="S17" s="75" t="s">
        <v>2192</v>
      </c>
      <c r="T17" s="75" t="s">
        <v>366</v>
      </c>
      <c r="U17" s="75" t="s">
        <v>153</v>
      </c>
      <c r="V17" s="75" t="s">
        <v>368</v>
      </c>
      <c r="W17" s="366">
        <v>0</v>
      </c>
      <c r="X17" s="418">
        <v>70</v>
      </c>
      <c r="Y17" s="417"/>
      <c r="Z17" s="417"/>
      <c r="AA17" s="417">
        <v>10</v>
      </c>
      <c r="AB17" s="417"/>
      <c r="AC17" s="417"/>
      <c r="AD17" s="417">
        <v>48</v>
      </c>
      <c r="AE17" s="417"/>
      <c r="AF17" s="417"/>
      <c r="AG17" s="417">
        <v>9</v>
      </c>
      <c r="AH17" s="417"/>
      <c r="AI17" s="417"/>
      <c r="AJ17" s="417">
        <v>3</v>
      </c>
      <c r="AK17" s="368"/>
      <c r="AL17" s="76"/>
      <c r="AM17" s="76"/>
      <c r="AN17" s="84"/>
      <c r="AO17" s="75" t="s">
        <v>2154</v>
      </c>
      <c r="AP17" s="78" t="s">
        <v>1720</v>
      </c>
      <c r="AQ17" s="283">
        <v>0</v>
      </c>
      <c r="AR17" s="283">
        <v>0</v>
      </c>
      <c r="AS17" s="283">
        <v>0</v>
      </c>
      <c r="AT17" s="283">
        <v>0</v>
      </c>
      <c r="AU17" s="283">
        <v>0</v>
      </c>
      <c r="AV17" s="283">
        <v>0</v>
      </c>
      <c r="AW17" s="283">
        <v>0</v>
      </c>
      <c r="AX17" s="283">
        <v>0</v>
      </c>
      <c r="AY17" s="283">
        <v>0</v>
      </c>
      <c r="AZ17" s="283">
        <v>0</v>
      </c>
      <c r="BA17" s="283">
        <v>0</v>
      </c>
      <c r="BB17" s="283">
        <v>0</v>
      </c>
      <c r="BC17" s="283">
        <v>0</v>
      </c>
      <c r="BD17" s="283">
        <v>0</v>
      </c>
      <c r="BE17" s="283">
        <v>0</v>
      </c>
      <c r="BF17" s="283">
        <v>0</v>
      </c>
      <c r="BG17" s="283">
        <v>0</v>
      </c>
      <c r="BH17" s="283">
        <v>0</v>
      </c>
      <c r="BI17" s="283">
        <v>0</v>
      </c>
      <c r="BJ17" s="283">
        <v>0</v>
      </c>
      <c r="BK17" s="283">
        <v>0</v>
      </c>
      <c r="BL17" s="283">
        <v>0</v>
      </c>
      <c r="BM17" s="283">
        <v>0</v>
      </c>
      <c r="BN17" s="283">
        <v>0</v>
      </c>
      <c r="BO17" s="178" t="s">
        <v>372</v>
      </c>
      <c r="BP17" s="178" t="s">
        <v>372</v>
      </c>
      <c r="BQ17" s="178" t="s">
        <v>372</v>
      </c>
      <c r="BR17" s="178" t="s">
        <v>372</v>
      </c>
      <c r="BS17" s="178" t="s">
        <v>372</v>
      </c>
      <c r="BT17" s="178" t="s">
        <v>372</v>
      </c>
      <c r="BU17" s="178" t="s">
        <v>372</v>
      </c>
      <c r="BV17" s="178" t="s">
        <v>372</v>
      </c>
      <c r="BW17" s="178" t="s">
        <v>372</v>
      </c>
      <c r="BX17" s="178" t="s">
        <v>372</v>
      </c>
      <c r="BY17" s="178" t="s">
        <v>372</v>
      </c>
      <c r="BZ17" s="178" t="s">
        <v>372</v>
      </c>
      <c r="CA17" s="352">
        <v>1</v>
      </c>
      <c r="CB17" s="328"/>
      <c r="CC17" s="272">
        <f>+SUM(AQ17:BB17)</f>
        <v>0</v>
      </c>
      <c r="CD17" s="272">
        <f t="shared" si="1"/>
        <v>0</v>
      </c>
      <c r="CE17" s="260" t="e">
        <f t="shared" si="2"/>
        <v>#DIV/0!</v>
      </c>
      <c r="CF17" s="293">
        <f t="shared" si="3"/>
        <v>70</v>
      </c>
      <c r="CG17" s="252" t="s">
        <v>1678</v>
      </c>
      <c r="CH17" s="252" t="str">
        <f t="shared" si="4"/>
        <v>Numérica</v>
      </c>
      <c r="CI17" s="252"/>
      <c r="CJ17" s="293">
        <v>3</v>
      </c>
      <c r="CK17" s="288" t="str">
        <f t="shared" si="6"/>
        <v>Delegatura para Entidades Territoriales y Generadores y Recaudadores y Administradores de Recursos del SGSSS - Direcciones regionales</v>
      </c>
      <c r="CL17" s="288" t="str">
        <f t="shared" si="7"/>
        <v>Acciones con enfoque preventivo realizadas</v>
      </c>
      <c r="CM17" s="288" t="str">
        <f t="shared" si="8"/>
        <v>Número de acciones con enfoque preventivo realizadas en el trimestre</v>
      </c>
      <c r="CN17" s="300">
        <f t="shared" si="9"/>
        <v>0</v>
      </c>
      <c r="CO17" s="300">
        <f t="shared" si="10"/>
        <v>0</v>
      </c>
      <c r="CP17" s="299" t="e">
        <f t="shared" si="13"/>
        <v>#DIV/0!</v>
      </c>
      <c r="CQ17" s="288">
        <f t="shared" si="11"/>
        <v>70</v>
      </c>
      <c r="CR17" s="289" t="str">
        <f t="shared" si="12"/>
        <v>SOBRECUMPLIO</v>
      </c>
      <c r="DB17" s="321" t="s">
        <v>2155</v>
      </c>
      <c r="DC17" s="229"/>
      <c r="DD17" s="229"/>
      <c r="DE17" s="229">
        <v>1</v>
      </c>
      <c r="DF17" s="229"/>
      <c r="DG17" s="229">
        <v>1</v>
      </c>
    </row>
    <row r="18" spans="1:111" s="79" customFormat="1" ht="409.6" hidden="1" thickTop="1" thickBot="1">
      <c r="A18" s="79" t="s">
        <v>1723</v>
      </c>
      <c r="B18" s="74" t="s">
        <v>176</v>
      </c>
      <c r="C18" s="74" t="s">
        <v>363</v>
      </c>
      <c r="D18" s="74" t="s">
        <v>377</v>
      </c>
      <c r="E18" s="74" t="s">
        <v>364</v>
      </c>
      <c r="F18" s="74" t="s">
        <v>365</v>
      </c>
      <c r="G18" s="74" t="s">
        <v>2256</v>
      </c>
      <c r="H18" s="74" t="s">
        <v>2240</v>
      </c>
      <c r="I18" s="389" t="s">
        <v>2420</v>
      </c>
      <c r="J18" s="389" t="s">
        <v>2421</v>
      </c>
      <c r="K18" s="75" t="s">
        <v>2263</v>
      </c>
      <c r="L18" s="75" t="s">
        <v>2264</v>
      </c>
      <c r="M18" s="75" t="s">
        <v>2268</v>
      </c>
      <c r="N18" s="76" t="s">
        <v>1723</v>
      </c>
      <c r="O18" s="75" t="s">
        <v>294</v>
      </c>
      <c r="P18" s="75" t="s">
        <v>1724</v>
      </c>
      <c r="Q18" s="370" t="s">
        <v>1724</v>
      </c>
      <c r="R18" s="401"/>
      <c r="S18" s="75" t="s">
        <v>2193</v>
      </c>
      <c r="T18" s="75" t="s">
        <v>366</v>
      </c>
      <c r="U18" s="75" t="s">
        <v>153</v>
      </c>
      <c r="V18" s="366" t="s">
        <v>368</v>
      </c>
      <c r="W18" s="366">
        <v>60</v>
      </c>
      <c r="X18" s="418">
        <v>33</v>
      </c>
      <c r="Y18" s="417"/>
      <c r="Z18" s="417"/>
      <c r="AA18" s="417">
        <v>6</v>
      </c>
      <c r="AB18" s="417"/>
      <c r="AC18" s="417"/>
      <c r="AD18" s="417">
        <v>19</v>
      </c>
      <c r="AE18" s="417"/>
      <c r="AF18" s="417"/>
      <c r="AG18" s="417">
        <v>2</v>
      </c>
      <c r="AH18" s="417"/>
      <c r="AI18" s="417"/>
      <c r="AJ18" s="417">
        <v>6</v>
      </c>
      <c r="AK18" s="75"/>
      <c r="AL18" s="75"/>
      <c r="AM18" s="75"/>
      <c r="AN18" s="75"/>
      <c r="AO18" s="75" t="s">
        <v>2154</v>
      </c>
      <c r="AP18" s="78" t="s">
        <v>1723</v>
      </c>
      <c r="AQ18" s="283">
        <v>0</v>
      </c>
      <c r="AR18" s="283">
        <v>0</v>
      </c>
      <c r="AS18" s="283">
        <v>0</v>
      </c>
      <c r="AT18" s="283">
        <v>0</v>
      </c>
      <c r="AU18" s="283">
        <v>0</v>
      </c>
      <c r="AV18" s="283">
        <v>0</v>
      </c>
      <c r="AW18" s="283">
        <v>0</v>
      </c>
      <c r="AX18" s="283">
        <v>0</v>
      </c>
      <c r="AY18" s="283">
        <v>0</v>
      </c>
      <c r="AZ18" s="283">
        <v>0</v>
      </c>
      <c r="BA18" s="283">
        <v>0</v>
      </c>
      <c r="BB18" s="283">
        <v>0</v>
      </c>
      <c r="BC18" s="283">
        <v>0</v>
      </c>
      <c r="BD18" s="283">
        <v>0</v>
      </c>
      <c r="BE18" s="283">
        <v>0</v>
      </c>
      <c r="BF18" s="283">
        <v>0</v>
      </c>
      <c r="BG18" s="283">
        <v>0</v>
      </c>
      <c r="BH18" s="283">
        <v>0</v>
      </c>
      <c r="BI18" s="283">
        <v>0</v>
      </c>
      <c r="BJ18" s="283">
        <v>0</v>
      </c>
      <c r="BK18" s="283">
        <v>0</v>
      </c>
      <c r="BL18" s="283">
        <v>0</v>
      </c>
      <c r="BM18" s="283">
        <v>0</v>
      </c>
      <c r="BN18" s="283">
        <v>0</v>
      </c>
      <c r="BO18" s="178" t="s">
        <v>372</v>
      </c>
      <c r="BP18" s="178" t="s">
        <v>372</v>
      </c>
      <c r="BQ18" s="178" t="s">
        <v>372</v>
      </c>
      <c r="BR18" s="178" t="s">
        <v>372</v>
      </c>
      <c r="BS18" s="178" t="s">
        <v>372</v>
      </c>
      <c r="BT18" s="178" t="s">
        <v>372</v>
      </c>
      <c r="BU18" s="178" t="s">
        <v>372</v>
      </c>
      <c r="BV18" s="178" t="s">
        <v>372</v>
      </c>
      <c r="BW18" s="178" t="s">
        <v>372</v>
      </c>
      <c r="BX18" s="178" t="s">
        <v>372</v>
      </c>
      <c r="BY18" s="178" t="s">
        <v>372</v>
      </c>
      <c r="BZ18" s="178" t="s">
        <v>372</v>
      </c>
      <c r="CA18" s="352">
        <v>1</v>
      </c>
      <c r="CB18" s="285"/>
      <c r="CC18" s="273">
        <f t="shared" si="0"/>
        <v>0</v>
      </c>
      <c r="CD18" s="273">
        <f t="shared" si="1"/>
        <v>0</v>
      </c>
      <c r="CE18" s="294" t="e">
        <f t="shared" si="2"/>
        <v>#DIV/0!</v>
      </c>
      <c r="CF18" s="294">
        <f t="shared" si="3"/>
        <v>33</v>
      </c>
      <c r="CG18" s="252" t="s">
        <v>1677</v>
      </c>
      <c r="CH18" s="252" t="str">
        <f t="shared" si="4"/>
        <v>Numérica</v>
      </c>
      <c r="CI18" s="252"/>
      <c r="CJ18" s="293">
        <v>4</v>
      </c>
      <c r="CK18" s="290" t="str">
        <f t="shared" si="6"/>
        <v>Delegatura para Entidades Territoriales y Generadores y Recaudadores y Administradores de Recursos del SGSSS - Direcciones regionales</v>
      </c>
      <c r="CL18" s="290" t="str">
        <f t="shared" si="7"/>
        <v>Mesas de Inspección y Vigilancia realizadas</v>
      </c>
      <c r="CM18" s="290" t="str">
        <f t="shared" si="8"/>
        <v>Mesas de Inspección y Vigilancia realizadas en el trimestre</v>
      </c>
      <c r="CN18" s="301">
        <f t="shared" si="9"/>
        <v>0</v>
      </c>
      <c r="CO18" s="301">
        <f t="shared" si="10"/>
        <v>0</v>
      </c>
      <c r="CP18" s="298" t="e">
        <f t="shared" si="13"/>
        <v>#DIV/0!</v>
      </c>
      <c r="CQ18" s="291">
        <f t="shared" si="11"/>
        <v>33</v>
      </c>
      <c r="CR18" s="291" t="str">
        <f t="shared" si="12"/>
        <v>CUMPLIO</v>
      </c>
      <c r="DB18" s="321" t="s">
        <v>2156</v>
      </c>
      <c r="DC18" s="229">
        <v>1</v>
      </c>
      <c r="DD18" s="229"/>
      <c r="DE18" s="229">
        <v>3</v>
      </c>
      <c r="DF18" s="229"/>
      <c r="DG18" s="229">
        <v>4</v>
      </c>
    </row>
    <row r="19" spans="1:111" s="79" customFormat="1" ht="409.6" hidden="1" thickTop="1" thickBot="1">
      <c r="A19" s="79" t="s">
        <v>1725</v>
      </c>
      <c r="B19" s="74" t="s">
        <v>176</v>
      </c>
      <c r="C19" s="74" t="s">
        <v>363</v>
      </c>
      <c r="D19" s="74" t="s">
        <v>377</v>
      </c>
      <c r="E19" s="74" t="s">
        <v>364</v>
      </c>
      <c r="F19" s="74" t="s">
        <v>365</v>
      </c>
      <c r="G19" s="74" t="s">
        <v>2256</v>
      </c>
      <c r="H19" s="74" t="s">
        <v>2240</v>
      </c>
      <c r="I19" s="389" t="s">
        <v>2420</v>
      </c>
      <c r="J19" s="389" t="s">
        <v>2421</v>
      </c>
      <c r="K19" s="75" t="s">
        <v>2263</v>
      </c>
      <c r="L19" s="75" t="s">
        <v>2264</v>
      </c>
      <c r="M19" s="75" t="s">
        <v>2269</v>
      </c>
      <c r="N19" s="76" t="s">
        <v>1725</v>
      </c>
      <c r="O19" s="75" t="s">
        <v>1726</v>
      </c>
      <c r="P19" s="75" t="s">
        <v>1727</v>
      </c>
      <c r="Q19" s="370" t="s">
        <v>1727</v>
      </c>
      <c r="R19" s="401"/>
      <c r="S19" s="75" t="s">
        <v>2194</v>
      </c>
      <c r="T19" s="75" t="s">
        <v>366</v>
      </c>
      <c r="U19" s="75" t="s">
        <v>153</v>
      </c>
      <c r="V19" s="366" t="s">
        <v>368</v>
      </c>
      <c r="W19" s="366">
        <v>32</v>
      </c>
      <c r="X19" s="417">
        <v>37</v>
      </c>
      <c r="Y19" s="417"/>
      <c r="Z19" s="417"/>
      <c r="AA19" s="417">
        <v>7</v>
      </c>
      <c r="AB19" s="417"/>
      <c r="AC19" s="417"/>
      <c r="AD19" s="417">
        <v>15</v>
      </c>
      <c r="AE19" s="417"/>
      <c r="AF19" s="417"/>
      <c r="AG19" s="417">
        <v>10</v>
      </c>
      <c r="AH19" s="417"/>
      <c r="AI19" s="417"/>
      <c r="AJ19" s="417">
        <v>5</v>
      </c>
      <c r="AK19" s="75"/>
      <c r="AL19" s="75"/>
      <c r="AM19" s="75"/>
      <c r="AN19" s="75"/>
      <c r="AO19" s="75" t="s">
        <v>370</v>
      </c>
      <c r="AP19" s="78" t="s">
        <v>1725</v>
      </c>
      <c r="AQ19" s="283">
        <v>0</v>
      </c>
      <c r="AR19" s="283">
        <v>0</v>
      </c>
      <c r="AS19" s="283">
        <v>0</v>
      </c>
      <c r="AT19" s="283">
        <v>0</v>
      </c>
      <c r="AU19" s="283">
        <v>0</v>
      </c>
      <c r="AV19" s="283">
        <v>0</v>
      </c>
      <c r="AW19" s="283">
        <v>0</v>
      </c>
      <c r="AX19" s="283">
        <v>0</v>
      </c>
      <c r="AY19" s="283">
        <v>0</v>
      </c>
      <c r="AZ19" s="283">
        <v>0</v>
      </c>
      <c r="BA19" s="283">
        <v>0</v>
      </c>
      <c r="BB19" s="283">
        <v>0</v>
      </c>
      <c r="BC19" s="283">
        <v>0</v>
      </c>
      <c r="BD19" s="283">
        <v>0</v>
      </c>
      <c r="BE19" s="283">
        <v>0</v>
      </c>
      <c r="BF19" s="283">
        <v>0</v>
      </c>
      <c r="BG19" s="283">
        <v>0</v>
      </c>
      <c r="BH19" s="283">
        <v>0</v>
      </c>
      <c r="BI19" s="283">
        <v>0</v>
      </c>
      <c r="BJ19" s="283">
        <v>0</v>
      </c>
      <c r="BK19" s="283">
        <v>0</v>
      </c>
      <c r="BL19" s="283">
        <v>0</v>
      </c>
      <c r="BM19" s="283">
        <v>0</v>
      </c>
      <c r="BN19" s="283">
        <v>0</v>
      </c>
      <c r="BO19" s="178" t="s">
        <v>372</v>
      </c>
      <c r="BP19" s="178" t="s">
        <v>372</v>
      </c>
      <c r="BQ19" s="178" t="s">
        <v>372</v>
      </c>
      <c r="BR19" s="178" t="s">
        <v>372</v>
      </c>
      <c r="BS19" s="178" t="s">
        <v>372</v>
      </c>
      <c r="BT19" s="178" t="s">
        <v>372</v>
      </c>
      <c r="BU19" s="178" t="s">
        <v>372</v>
      </c>
      <c r="BV19" s="178" t="s">
        <v>372</v>
      </c>
      <c r="BW19" s="178" t="s">
        <v>372</v>
      </c>
      <c r="BX19" s="178" t="s">
        <v>372</v>
      </c>
      <c r="BY19" s="178" t="s">
        <v>372</v>
      </c>
      <c r="BZ19" s="178" t="s">
        <v>372</v>
      </c>
      <c r="CA19" s="352">
        <v>1</v>
      </c>
      <c r="CB19" s="328"/>
      <c r="CC19" s="273">
        <f t="shared" si="0"/>
        <v>0</v>
      </c>
      <c r="CD19" s="273">
        <f t="shared" si="1"/>
        <v>0</v>
      </c>
      <c r="CE19" s="294" t="e">
        <f t="shared" si="2"/>
        <v>#DIV/0!</v>
      </c>
      <c r="CF19" s="294">
        <f t="shared" si="3"/>
        <v>37</v>
      </c>
      <c r="CG19" s="252" t="s">
        <v>1678</v>
      </c>
      <c r="CH19" s="252" t="str">
        <f t="shared" si="4"/>
        <v>Numérica</v>
      </c>
      <c r="CI19" s="252"/>
      <c r="CJ19" s="293">
        <v>1</v>
      </c>
      <c r="CK19" s="288" t="str">
        <f t="shared" si="6"/>
        <v xml:space="preserve">Delegatura para Entidades Territoriales y Generadores y Recaudadores y Administradores de Recursos del SGSSS </v>
      </c>
      <c r="CL19" s="288" t="str">
        <f t="shared" si="7"/>
        <v>Visitas realizadas a las Direcciones Regionales</v>
      </c>
      <c r="CM19" s="288" t="str">
        <f t="shared" si="8"/>
        <v>Número de visitas realizadas en el trimestre</v>
      </c>
      <c r="CN19" s="300">
        <f t="shared" si="9"/>
        <v>0</v>
      </c>
      <c r="CO19" s="300">
        <f t="shared" si="10"/>
        <v>0</v>
      </c>
      <c r="CP19" s="299" t="e">
        <f t="shared" si="13"/>
        <v>#DIV/0!</v>
      </c>
      <c r="CQ19" s="289">
        <f t="shared" si="11"/>
        <v>37</v>
      </c>
      <c r="CR19" s="289" t="str">
        <f t="shared" si="12"/>
        <v>SOBRECUMPLIO</v>
      </c>
      <c r="DB19" s="321" t="s">
        <v>2157</v>
      </c>
      <c r="DC19" s="229">
        <v>1</v>
      </c>
      <c r="DD19" s="229"/>
      <c r="DE19" s="229"/>
      <c r="DF19" s="229"/>
      <c r="DG19" s="229">
        <v>1</v>
      </c>
    </row>
    <row r="20" spans="1:111" s="189" customFormat="1" ht="409.6" hidden="1" thickTop="1" thickBot="1">
      <c r="A20" s="189" t="s">
        <v>1728</v>
      </c>
      <c r="B20" s="130" t="s">
        <v>176</v>
      </c>
      <c r="C20" s="130" t="s">
        <v>363</v>
      </c>
      <c r="D20" s="130" t="s">
        <v>2238</v>
      </c>
      <c r="E20" s="130" t="s">
        <v>364</v>
      </c>
      <c r="F20" s="130" t="s">
        <v>365</v>
      </c>
      <c r="G20" s="130" t="s">
        <v>2256</v>
      </c>
      <c r="H20" s="130" t="s">
        <v>2249</v>
      </c>
      <c r="I20" s="390" t="s">
        <v>2415</v>
      </c>
      <c r="J20" s="388" t="s">
        <v>2416</v>
      </c>
      <c r="K20" s="129" t="s">
        <v>2270</v>
      </c>
      <c r="L20" s="129" t="s">
        <v>2264</v>
      </c>
      <c r="M20" s="129" t="s">
        <v>2271</v>
      </c>
      <c r="N20" s="75" t="s">
        <v>1728</v>
      </c>
      <c r="O20" s="75" t="s">
        <v>1729</v>
      </c>
      <c r="P20" s="75" t="s">
        <v>1730</v>
      </c>
      <c r="Q20" s="370" t="s">
        <v>1730</v>
      </c>
      <c r="R20" s="401"/>
      <c r="S20" s="75" t="s">
        <v>2195</v>
      </c>
      <c r="T20" s="75" t="s">
        <v>366</v>
      </c>
      <c r="U20" s="75" t="s">
        <v>153</v>
      </c>
      <c r="V20" s="75" t="s">
        <v>368</v>
      </c>
      <c r="W20" s="367">
        <v>0</v>
      </c>
      <c r="X20" s="417">
        <v>50</v>
      </c>
      <c r="Y20" s="417"/>
      <c r="Z20" s="417"/>
      <c r="AA20" s="417">
        <v>4</v>
      </c>
      <c r="AB20" s="417"/>
      <c r="AC20" s="417"/>
      <c r="AD20" s="417">
        <v>14</v>
      </c>
      <c r="AE20" s="417"/>
      <c r="AF20" s="417"/>
      <c r="AG20" s="417">
        <v>25</v>
      </c>
      <c r="AH20" s="417"/>
      <c r="AI20" s="417"/>
      <c r="AJ20" s="418">
        <v>7</v>
      </c>
      <c r="AK20" s="368"/>
      <c r="AL20" s="75"/>
      <c r="AM20" s="75"/>
      <c r="AN20" s="85"/>
      <c r="AO20" s="75" t="s">
        <v>2154</v>
      </c>
      <c r="AP20" s="191" t="s">
        <v>1728</v>
      </c>
      <c r="AQ20" s="283">
        <v>0</v>
      </c>
      <c r="AR20" s="283">
        <v>0</v>
      </c>
      <c r="AS20" s="283">
        <v>0</v>
      </c>
      <c r="AT20" s="283">
        <v>0</v>
      </c>
      <c r="AU20" s="283">
        <v>0</v>
      </c>
      <c r="AV20" s="283">
        <v>0</v>
      </c>
      <c r="AW20" s="283">
        <v>0</v>
      </c>
      <c r="AX20" s="283">
        <v>0</v>
      </c>
      <c r="AY20" s="283">
        <v>0</v>
      </c>
      <c r="AZ20" s="283">
        <v>0</v>
      </c>
      <c r="BA20" s="283">
        <v>0</v>
      </c>
      <c r="BB20" s="283">
        <v>0</v>
      </c>
      <c r="BC20" s="283">
        <v>0</v>
      </c>
      <c r="BD20" s="283">
        <v>0</v>
      </c>
      <c r="BE20" s="283">
        <v>0</v>
      </c>
      <c r="BF20" s="283">
        <v>0</v>
      </c>
      <c r="BG20" s="283">
        <v>0</v>
      </c>
      <c r="BH20" s="283">
        <v>0</v>
      </c>
      <c r="BI20" s="283">
        <v>0</v>
      </c>
      <c r="BJ20" s="283">
        <v>0</v>
      </c>
      <c r="BK20" s="283">
        <v>0</v>
      </c>
      <c r="BL20" s="283">
        <v>0</v>
      </c>
      <c r="BM20" s="283">
        <v>0</v>
      </c>
      <c r="BN20" s="283">
        <v>0</v>
      </c>
      <c r="BO20" s="178" t="s">
        <v>372</v>
      </c>
      <c r="BP20" s="178" t="s">
        <v>372</v>
      </c>
      <c r="BQ20" s="178" t="s">
        <v>372</v>
      </c>
      <c r="BR20" s="178" t="s">
        <v>372</v>
      </c>
      <c r="BS20" s="178" t="s">
        <v>372</v>
      </c>
      <c r="BT20" s="178" t="s">
        <v>372</v>
      </c>
      <c r="BU20" s="178" t="s">
        <v>372</v>
      </c>
      <c r="BV20" s="178" t="s">
        <v>372</v>
      </c>
      <c r="BW20" s="178" t="s">
        <v>372</v>
      </c>
      <c r="BX20" s="178" t="s">
        <v>372</v>
      </c>
      <c r="BY20" s="178" t="s">
        <v>372</v>
      </c>
      <c r="BZ20" s="178" t="s">
        <v>372</v>
      </c>
      <c r="CA20" s="352">
        <v>2</v>
      </c>
      <c r="CB20" s="261"/>
      <c r="CC20" s="312">
        <f>+SUM(AQ20:BB20)/4</f>
        <v>0</v>
      </c>
      <c r="CD20" s="325">
        <v>1</v>
      </c>
      <c r="CE20" s="294">
        <f>+CC20/CD20</f>
        <v>0</v>
      </c>
      <c r="CF20" s="294">
        <f>+X20</f>
        <v>50</v>
      </c>
      <c r="CG20" s="252" t="s">
        <v>1679</v>
      </c>
      <c r="CH20" s="252" t="str">
        <f t="shared" si="4"/>
        <v>Numérica</v>
      </c>
      <c r="CI20" s="252"/>
      <c r="CJ20" s="293">
        <v>2</v>
      </c>
      <c r="CK20" s="290" t="str">
        <f t="shared" si="6"/>
        <v>Delegatura para Entidades Territoriales y Generadores y Recaudadores y Administradores de Recursos del SGSSS - Direcciones regionales</v>
      </c>
      <c r="CL20" s="290" t="str">
        <f t="shared" si="7"/>
        <v xml:space="preserve">Seguimiento a Redes de Controladores </v>
      </c>
      <c r="CM20" s="290" t="str">
        <f t="shared" si="8"/>
        <v xml:space="preserve">Número de seguimiento a Redes de Controladores en el trimestre </v>
      </c>
      <c r="CN20" s="313">
        <f t="shared" si="9"/>
        <v>0</v>
      </c>
      <c r="CO20" s="313">
        <v>1</v>
      </c>
      <c r="CP20" s="298">
        <f t="shared" si="13"/>
        <v>0</v>
      </c>
      <c r="CQ20" s="291">
        <f t="shared" si="11"/>
        <v>50</v>
      </c>
      <c r="CR20" s="291" t="str">
        <f t="shared" si="12"/>
        <v>INCUMPLIO</v>
      </c>
      <c r="DB20" s="321" t="s">
        <v>2158</v>
      </c>
      <c r="DC20" s="229">
        <v>5</v>
      </c>
      <c r="DD20" s="229">
        <v>1</v>
      </c>
      <c r="DE20" s="229">
        <v>4</v>
      </c>
      <c r="DF20" s="229"/>
      <c r="DG20" s="229">
        <v>10</v>
      </c>
    </row>
    <row r="21" spans="1:111" s="79" customFormat="1" ht="409.6" hidden="1" thickTop="1" thickBot="1">
      <c r="A21" s="79" t="s">
        <v>1731</v>
      </c>
      <c r="B21" s="74" t="s">
        <v>176</v>
      </c>
      <c r="C21" s="74" t="s">
        <v>363</v>
      </c>
      <c r="D21" s="74" t="s">
        <v>375</v>
      </c>
      <c r="E21" s="74" t="s">
        <v>364</v>
      </c>
      <c r="F21" s="74" t="s">
        <v>365</v>
      </c>
      <c r="G21" s="74" t="s">
        <v>2272</v>
      </c>
      <c r="H21" s="74" t="s">
        <v>2273</v>
      </c>
      <c r="I21" s="389" t="s">
        <v>2420</v>
      </c>
      <c r="J21" s="389" t="s">
        <v>2421</v>
      </c>
      <c r="K21" s="136" t="s">
        <v>2274</v>
      </c>
      <c r="L21" s="136" t="s">
        <v>2275</v>
      </c>
      <c r="M21" s="75" t="s">
        <v>2276</v>
      </c>
      <c r="N21" s="75" t="s">
        <v>1731</v>
      </c>
      <c r="O21" s="75" t="s">
        <v>1732</v>
      </c>
      <c r="P21" s="75" t="s">
        <v>1733</v>
      </c>
      <c r="Q21" s="370" t="s">
        <v>1733</v>
      </c>
      <c r="R21" s="401"/>
      <c r="S21" s="75" t="s">
        <v>2196</v>
      </c>
      <c r="T21" s="75" t="s">
        <v>366</v>
      </c>
      <c r="U21" s="75" t="s">
        <v>153</v>
      </c>
      <c r="V21" s="75" t="s">
        <v>368</v>
      </c>
      <c r="W21" s="367">
        <v>0</v>
      </c>
      <c r="X21" s="418">
        <v>12</v>
      </c>
      <c r="Y21" s="417"/>
      <c r="Z21" s="417"/>
      <c r="AA21" s="417">
        <v>2</v>
      </c>
      <c r="AB21" s="417"/>
      <c r="AC21" s="417"/>
      <c r="AD21" s="417">
        <v>4</v>
      </c>
      <c r="AE21" s="418"/>
      <c r="AF21" s="417"/>
      <c r="AG21" s="417">
        <v>4</v>
      </c>
      <c r="AH21" s="417"/>
      <c r="AI21" s="417"/>
      <c r="AJ21" s="417">
        <v>2</v>
      </c>
      <c r="AK21" s="75"/>
      <c r="AL21" s="75"/>
      <c r="AM21" s="75"/>
      <c r="AN21" s="75"/>
      <c r="AO21" s="75" t="s">
        <v>2155</v>
      </c>
      <c r="AP21" s="78" t="s">
        <v>1731</v>
      </c>
      <c r="AQ21" s="283">
        <v>0</v>
      </c>
      <c r="AR21" s="283">
        <v>0</v>
      </c>
      <c r="AS21" s="283">
        <v>0</v>
      </c>
      <c r="AT21" s="283">
        <v>0</v>
      </c>
      <c r="AU21" s="283">
        <v>0</v>
      </c>
      <c r="AV21" s="283">
        <v>0</v>
      </c>
      <c r="AW21" s="283">
        <v>0</v>
      </c>
      <c r="AX21" s="283">
        <v>0</v>
      </c>
      <c r="AY21" s="283">
        <v>0</v>
      </c>
      <c r="AZ21" s="283">
        <v>0</v>
      </c>
      <c r="BA21" s="283">
        <v>0</v>
      </c>
      <c r="BB21" s="283">
        <v>0</v>
      </c>
      <c r="BC21" s="283">
        <v>0</v>
      </c>
      <c r="BD21" s="283">
        <v>0</v>
      </c>
      <c r="BE21" s="283">
        <v>0</v>
      </c>
      <c r="BF21" s="283">
        <v>0</v>
      </c>
      <c r="BG21" s="283">
        <v>0</v>
      </c>
      <c r="BH21" s="283">
        <v>0</v>
      </c>
      <c r="BI21" s="283">
        <v>0</v>
      </c>
      <c r="BJ21" s="283">
        <v>0</v>
      </c>
      <c r="BK21" s="283">
        <v>0</v>
      </c>
      <c r="BL21" s="283">
        <v>0</v>
      </c>
      <c r="BM21" s="283">
        <v>0</v>
      </c>
      <c r="BN21" s="283">
        <v>0</v>
      </c>
      <c r="BO21" s="178" t="s">
        <v>372</v>
      </c>
      <c r="BP21" s="178" t="s">
        <v>372</v>
      </c>
      <c r="BQ21" s="178" t="s">
        <v>372</v>
      </c>
      <c r="BR21" s="178" t="s">
        <v>372</v>
      </c>
      <c r="BS21" s="178" t="s">
        <v>372</v>
      </c>
      <c r="BT21" s="178" t="s">
        <v>372</v>
      </c>
      <c r="BU21" s="178" t="s">
        <v>372</v>
      </c>
      <c r="BV21" s="178" t="s">
        <v>372</v>
      </c>
      <c r="BW21" s="178" t="s">
        <v>372</v>
      </c>
      <c r="BX21" s="178" t="s">
        <v>372</v>
      </c>
      <c r="BY21" s="178" t="s">
        <v>372</v>
      </c>
      <c r="BZ21" s="178" t="s">
        <v>372</v>
      </c>
      <c r="CA21" s="352">
        <v>1</v>
      </c>
      <c r="CB21" s="328"/>
      <c r="CC21" s="273">
        <f t="shared" si="0"/>
        <v>0</v>
      </c>
      <c r="CD21" s="273">
        <f t="shared" si="1"/>
        <v>0</v>
      </c>
      <c r="CE21" s="294" t="e">
        <f t="shared" si="2"/>
        <v>#DIV/0!</v>
      </c>
      <c r="CF21" s="294">
        <f t="shared" si="3"/>
        <v>12</v>
      </c>
      <c r="CG21" s="252" t="s">
        <v>1678</v>
      </c>
      <c r="CH21" s="252" t="str">
        <f t="shared" si="4"/>
        <v>Numérica</v>
      </c>
      <c r="CI21" s="252"/>
      <c r="CJ21" s="293">
        <v>3</v>
      </c>
      <c r="CK21" s="288" t="str">
        <f t="shared" si="6"/>
        <v>Delegatura para Entidades Territoriales y Generadores y Recaudadores y Administradores de Recursos del SGSSS - Dirección de Inspección Vigilancia para Generadores Recaudadores y Administradores de Recursos del SGSSS</v>
      </c>
      <c r="CL21" s="288" t="str">
        <f t="shared" si="7"/>
        <v>Mesas de Inspección y Vigilancia a Generadores Recaudadores y Administradores de Recursos del SGSSS realizadas</v>
      </c>
      <c r="CM21" s="288" t="str">
        <f t="shared" si="8"/>
        <v>Mesas de Inspección y Vigilancia a Generadores Recaudadores y Administradores de Recursos del SGSSS realizadas en el trimestre</v>
      </c>
      <c r="CN21" s="300">
        <f t="shared" si="9"/>
        <v>0</v>
      </c>
      <c r="CO21" s="300">
        <f t="shared" si="10"/>
        <v>0</v>
      </c>
      <c r="CP21" s="299" t="e">
        <f t="shared" si="13"/>
        <v>#DIV/0!</v>
      </c>
      <c r="CQ21" s="289">
        <f t="shared" si="11"/>
        <v>12</v>
      </c>
      <c r="CR21" s="289" t="str">
        <f t="shared" si="12"/>
        <v>SOBRECUMPLIO</v>
      </c>
      <c r="DB21" s="321" t="s">
        <v>2159</v>
      </c>
      <c r="DC21" s="229">
        <v>1</v>
      </c>
      <c r="DD21" s="229">
        <v>2</v>
      </c>
      <c r="DE21" s="229"/>
      <c r="DF21" s="229"/>
      <c r="DG21" s="229">
        <v>3</v>
      </c>
    </row>
    <row r="22" spans="1:111" s="79" customFormat="1" ht="409.6" hidden="1" thickTop="1" thickBot="1">
      <c r="A22" s="79" t="s">
        <v>1734</v>
      </c>
      <c r="B22" s="74" t="s">
        <v>150</v>
      </c>
      <c r="C22" s="74" t="s">
        <v>363</v>
      </c>
      <c r="D22" s="74" t="s">
        <v>377</v>
      </c>
      <c r="E22" s="74" t="s">
        <v>364</v>
      </c>
      <c r="F22" s="74" t="s">
        <v>365</v>
      </c>
      <c r="G22" s="74" t="s">
        <v>182</v>
      </c>
      <c r="H22" s="74" t="s">
        <v>2257</v>
      </c>
      <c r="I22" s="390" t="s">
        <v>2415</v>
      </c>
      <c r="J22" s="388" t="s">
        <v>2416</v>
      </c>
      <c r="K22" s="75" t="s">
        <v>2277</v>
      </c>
      <c r="L22" s="75" t="s">
        <v>2264</v>
      </c>
      <c r="M22" s="75" t="s">
        <v>2278</v>
      </c>
      <c r="N22" s="75" t="s">
        <v>1734</v>
      </c>
      <c r="O22" s="75" t="s">
        <v>1735</v>
      </c>
      <c r="P22" s="75" t="s">
        <v>1736</v>
      </c>
      <c r="Q22" s="370" t="s">
        <v>1736</v>
      </c>
      <c r="R22" s="401"/>
      <c r="S22" s="75" t="s">
        <v>2197</v>
      </c>
      <c r="T22" s="75" t="s">
        <v>366</v>
      </c>
      <c r="U22" s="75" t="s">
        <v>153</v>
      </c>
      <c r="V22" s="75" t="s">
        <v>368</v>
      </c>
      <c r="W22" s="367">
        <v>0</v>
      </c>
      <c r="X22" s="418">
        <v>11</v>
      </c>
      <c r="Y22" s="417"/>
      <c r="Z22" s="417"/>
      <c r="AA22" s="417" t="s">
        <v>371</v>
      </c>
      <c r="AB22" s="417"/>
      <c r="AC22" s="417"/>
      <c r="AD22" s="417">
        <v>1</v>
      </c>
      <c r="AE22" s="419"/>
      <c r="AF22" s="417"/>
      <c r="AG22" s="417">
        <v>10</v>
      </c>
      <c r="AH22" s="417"/>
      <c r="AI22" s="417"/>
      <c r="AJ22" s="418" t="s">
        <v>371</v>
      </c>
      <c r="AK22" s="75"/>
      <c r="AL22" s="75"/>
      <c r="AM22" s="75"/>
      <c r="AN22" s="75"/>
      <c r="AO22" s="75" t="s">
        <v>2154</v>
      </c>
      <c r="AP22" s="78" t="s">
        <v>1734</v>
      </c>
      <c r="AQ22" s="283">
        <v>0</v>
      </c>
      <c r="AR22" s="283">
        <v>0</v>
      </c>
      <c r="AS22" s="283">
        <v>0</v>
      </c>
      <c r="AT22" s="283">
        <v>0</v>
      </c>
      <c r="AU22" s="283">
        <v>0</v>
      </c>
      <c r="AV22" s="283">
        <v>0</v>
      </c>
      <c r="AW22" s="283">
        <v>0</v>
      </c>
      <c r="AX22" s="283">
        <v>0</v>
      </c>
      <c r="AY22" s="283">
        <v>0</v>
      </c>
      <c r="AZ22" s="283">
        <v>0</v>
      </c>
      <c r="BA22" s="283">
        <v>0</v>
      </c>
      <c r="BB22" s="283">
        <v>0</v>
      </c>
      <c r="BC22" s="283">
        <v>0</v>
      </c>
      <c r="BD22" s="283">
        <v>0</v>
      </c>
      <c r="BE22" s="283">
        <v>0</v>
      </c>
      <c r="BF22" s="283">
        <v>0</v>
      </c>
      <c r="BG22" s="283">
        <v>0</v>
      </c>
      <c r="BH22" s="283">
        <v>0</v>
      </c>
      <c r="BI22" s="283">
        <v>0</v>
      </c>
      <c r="BJ22" s="283">
        <v>0</v>
      </c>
      <c r="BK22" s="283">
        <v>0</v>
      </c>
      <c r="BL22" s="283">
        <v>0</v>
      </c>
      <c r="BM22" s="283">
        <v>0</v>
      </c>
      <c r="BN22" s="283">
        <v>0</v>
      </c>
      <c r="BO22" s="178" t="s">
        <v>372</v>
      </c>
      <c r="BP22" s="178" t="s">
        <v>372</v>
      </c>
      <c r="BQ22" s="178" t="s">
        <v>372</v>
      </c>
      <c r="BR22" s="178" t="s">
        <v>372</v>
      </c>
      <c r="BS22" s="178" t="s">
        <v>372</v>
      </c>
      <c r="BT22" s="178" t="s">
        <v>372</v>
      </c>
      <c r="BU22" s="178" t="s">
        <v>372</v>
      </c>
      <c r="BV22" s="178" t="s">
        <v>372</v>
      </c>
      <c r="BW22" s="178" t="s">
        <v>372</v>
      </c>
      <c r="BX22" s="178" t="s">
        <v>372</v>
      </c>
      <c r="BY22" s="178" t="s">
        <v>372</v>
      </c>
      <c r="BZ22" s="178" t="s">
        <v>372</v>
      </c>
      <c r="CA22" s="352">
        <v>2</v>
      </c>
      <c r="CB22" s="328"/>
      <c r="CC22" s="253">
        <f t="shared" si="0"/>
        <v>0</v>
      </c>
      <c r="CD22" s="253">
        <f>+SUM(BC22:BN22)</f>
        <v>0</v>
      </c>
      <c r="CE22" s="307" t="e">
        <f t="shared" si="2"/>
        <v>#DIV/0!</v>
      </c>
      <c r="CF22" s="294">
        <f t="shared" si="3"/>
        <v>11</v>
      </c>
      <c r="CG22" s="252" t="s">
        <v>1678</v>
      </c>
      <c r="CH22" s="252" t="str">
        <f t="shared" si="4"/>
        <v>Numérica</v>
      </c>
      <c r="CI22" s="329" t="e">
        <f>+CE22/CF22</f>
        <v>#DIV/0!</v>
      </c>
      <c r="CJ22" s="293">
        <v>4</v>
      </c>
      <c r="CK22" s="290" t="str">
        <f t="shared" si="6"/>
        <v>Delegatura para Entidades Territoriales y Generadores y Recaudadores y Administradores de Recursos del SGSSS - Direcciones regionales</v>
      </c>
      <c r="CL22" s="290" t="str">
        <f t="shared" si="7"/>
        <v xml:space="preserve"> Acciones en territorio</v>
      </c>
      <c r="CM22" s="290" t="str">
        <f t="shared" si="8"/>
        <v>Número de Acciones  en territorio Ejecutadas en el trimestre.</v>
      </c>
      <c r="CN22" s="301">
        <f t="shared" si="9"/>
        <v>0</v>
      </c>
      <c r="CO22" s="301">
        <f t="shared" si="10"/>
        <v>0</v>
      </c>
      <c r="CP22" s="298" t="e">
        <f t="shared" si="13"/>
        <v>#DIV/0!</v>
      </c>
      <c r="CQ22" s="291">
        <f t="shared" si="11"/>
        <v>11</v>
      </c>
      <c r="CR22" s="291" t="str">
        <f t="shared" si="12"/>
        <v>SOBRECUMPLIO</v>
      </c>
      <c r="DB22" s="321" t="s">
        <v>2160</v>
      </c>
      <c r="DC22" s="229">
        <v>1</v>
      </c>
      <c r="DD22" s="229">
        <v>1</v>
      </c>
      <c r="DE22" s="229"/>
      <c r="DF22" s="229"/>
      <c r="DG22" s="229">
        <v>2</v>
      </c>
    </row>
    <row r="23" spans="1:111" s="79" customFormat="1" ht="409.6" hidden="1" thickTop="1" thickBot="1">
      <c r="A23" s="79" t="s">
        <v>1737</v>
      </c>
      <c r="B23" s="74" t="s">
        <v>150</v>
      </c>
      <c r="C23" s="74" t="s">
        <v>363</v>
      </c>
      <c r="D23" s="74" t="s">
        <v>377</v>
      </c>
      <c r="E23" s="74" t="s">
        <v>364</v>
      </c>
      <c r="F23" s="74" t="s">
        <v>365</v>
      </c>
      <c r="G23" s="74" t="s">
        <v>182</v>
      </c>
      <c r="H23" s="74" t="s">
        <v>2257</v>
      </c>
      <c r="I23" s="389" t="s">
        <v>2420</v>
      </c>
      <c r="J23" s="389" t="s">
        <v>2421</v>
      </c>
      <c r="K23" s="75" t="s">
        <v>2277</v>
      </c>
      <c r="L23" s="75" t="s">
        <v>2264</v>
      </c>
      <c r="M23" s="75" t="s">
        <v>2279</v>
      </c>
      <c r="N23" s="75" t="s">
        <v>1737</v>
      </c>
      <c r="O23" s="75" t="s">
        <v>1738</v>
      </c>
      <c r="P23" s="75" t="s">
        <v>1739</v>
      </c>
      <c r="Q23" s="370" t="s">
        <v>1739</v>
      </c>
      <c r="R23" s="401"/>
      <c r="S23" s="75" t="s">
        <v>2198</v>
      </c>
      <c r="T23" s="75" t="s">
        <v>366</v>
      </c>
      <c r="U23" s="75" t="s">
        <v>153</v>
      </c>
      <c r="V23" s="75" t="s">
        <v>368</v>
      </c>
      <c r="W23" s="367">
        <v>0</v>
      </c>
      <c r="X23" s="418">
        <v>46</v>
      </c>
      <c r="Y23" s="417"/>
      <c r="Z23" s="417"/>
      <c r="AA23" s="417">
        <v>10</v>
      </c>
      <c r="AB23" s="417"/>
      <c r="AC23" s="417"/>
      <c r="AD23" s="417">
        <v>10</v>
      </c>
      <c r="AE23" s="417"/>
      <c r="AF23" s="417"/>
      <c r="AG23" s="417">
        <v>13</v>
      </c>
      <c r="AH23" s="417"/>
      <c r="AI23" s="417"/>
      <c r="AJ23" s="417">
        <v>13</v>
      </c>
      <c r="AK23" s="368"/>
      <c r="AL23" s="75"/>
      <c r="AM23" s="75"/>
      <c r="AN23" s="86"/>
      <c r="AO23" s="75" t="s">
        <v>245</v>
      </c>
      <c r="AP23" s="78" t="s">
        <v>1737</v>
      </c>
      <c r="AQ23" s="283">
        <v>0</v>
      </c>
      <c r="AR23" s="283">
        <v>0</v>
      </c>
      <c r="AS23" s="283">
        <v>0</v>
      </c>
      <c r="AT23" s="283">
        <v>0</v>
      </c>
      <c r="AU23" s="283">
        <v>0</v>
      </c>
      <c r="AV23" s="283">
        <v>0</v>
      </c>
      <c r="AW23" s="283">
        <v>0</v>
      </c>
      <c r="AX23" s="283">
        <v>0</v>
      </c>
      <c r="AY23" s="283">
        <v>0</v>
      </c>
      <c r="AZ23" s="283">
        <v>0</v>
      </c>
      <c r="BA23" s="283">
        <v>0</v>
      </c>
      <c r="BB23" s="283">
        <v>0</v>
      </c>
      <c r="BC23" s="283">
        <v>0</v>
      </c>
      <c r="BD23" s="283">
        <v>0</v>
      </c>
      <c r="BE23" s="283">
        <v>0</v>
      </c>
      <c r="BF23" s="283">
        <v>0</v>
      </c>
      <c r="BG23" s="283">
        <v>0</v>
      </c>
      <c r="BH23" s="283">
        <v>0</v>
      </c>
      <c r="BI23" s="283">
        <v>0</v>
      </c>
      <c r="BJ23" s="283">
        <v>0</v>
      </c>
      <c r="BK23" s="283">
        <v>0</v>
      </c>
      <c r="BL23" s="283">
        <v>0</v>
      </c>
      <c r="BM23" s="283">
        <v>0</v>
      </c>
      <c r="BN23" s="283">
        <v>0</v>
      </c>
      <c r="BO23" s="178" t="s">
        <v>372</v>
      </c>
      <c r="BP23" s="178" t="s">
        <v>372</v>
      </c>
      <c r="BQ23" s="178" t="s">
        <v>372</v>
      </c>
      <c r="BR23" s="178" t="s">
        <v>372</v>
      </c>
      <c r="BS23" s="178" t="s">
        <v>372</v>
      </c>
      <c r="BT23" s="178" t="s">
        <v>372</v>
      </c>
      <c r="BU23" s="178" t="s">
        <v>372</v>
      </c>
      <c r="BV23" s="178" t="s">
        <v>372</v>
      </c>
      <c r="BW23" s="178" t="s">
        <v>372</v>
      </c>
      <c r="BX23" s="178" t="s">
        <v>372</v>
      </c>
      <c r="BY23" s="178" t="s">
        <v>372</v>
      </c>
      <c r="BZ23" s="178" t="s">
        <v>372</v>
      </c>
      <c r="CA23" s="352">
        <v>2</v>
      </c>
      <c r="CB23" s="258"/>
      <c r="CC23" s="273">
        <f t="shared" si="0"/>
        <v>0</v>
      </c>
      <c r="CD23" s="273">
        <f t="shared" si="1"/>
        <v>0</v>
      </c>
      <c r="CE23" s="260" t="e">
        <f t="shared" si="2"/>
        <v>#DIV/0!</v>
      </c>
      <c r="CF23" s="293">
        <f t="shared" si="3"/>
        <v>46</v>
      </c>
      <c r="CG23" s="252" t="s">
        <v>1679</v>
      </c>
      <c r="CH23" s="252" t="str">
        <f t="shared" si="4"/>
        <v>Numérica</v>
      </c>
      <c r="CI23" s="252"/>
      <c r="CJ23" s="293">
        <v>5</v>
      </c>
      <c r="CK23" s="288" t="str">
        <f t="shared" si="6"/>
        <v>Delegatura Entidades Aseguramiento en Salud</v>
      </c>
      <c r="CL23" s="288" t="str">
        <f t="shared" si="7"/>
        <v>Mesas realizadas en territorio</v>
      </c>
      <c r="CM23" s="288" t="str">
        <f t="shared" si="8"/>
        <v>Mesas de IV realizadas en el trimestre</v>
      </c>
      <c r="CN23" s="300">
        <f t="shared" si="9"/>
        <v>0</v>
      </c>
      <c r="CO23" s="300">
        <f t="shared" si="10"/>
        <v>0</v>
      </c>
      <c r="CP23" s="299" t="e">
        <f t="shared" si="13"/>
        <v>#DIV/0!</v>
      </c>
      <c r="CQ23" s="288">
        <f t="shared" si="11"/>
        <v>46</v>
      </c>
      <c r="CR23" s="289" t="str">
        <f t="shared" si="12"/>
        <v>INCUMPLIO</v>
      </c>
      <c r="DB23" s="321" t="s">
        <v>2161</v>
      </c>
      <c r="DC23" s="229">
        <v>1</v>
      </c>
      <c r="DD23" s="229"/>
      <c r="DE23" s="229"/>
      <c r="DF23" s="229">
        <v>1</v>
      </c>
      <c r="DG23" s="229">
        <v>2</v>
      </c>
    </row>
    <row r="24" spans="1:111" s="79" customFormat="1" ht="409.6" hidden="1" thickTop="1" thickBot="1">
      <c r="A24" s="79" t="s">
        <v>1740</v>
      </c>
      <c r="B24" s="74" t="s">
        <v>150</v>
      </c>
      <c r="C24" s="74" t="s">
        <v>363</v>
      </c>
      <c r="D24" s="74" t="s">
        <v>377</v>
      </c>
      <c r="E24" s="75" t="s">
        <v>364</v>
      </c>
      <c r="F24" s="75" t="s">
        <v>365</v>
      </c>
      <c r="G24" s="75" t="s">
        <v>182</v>
      </c>
      <c r="H24" s="75" t="s">
        <v>2257</v>
      </c>
      <c r="I24" s="389" t="s">
        <v>2420</v>
      </c>
      <c r="J24" s="389" t="s">
        <v>2421</v>
      </c>
      <c r="K24" s="136" t="s">
        <v>2277</v>
      </c>
      <c r="L24" s="136" t="s">
        <v>2264</v>
      </c>
      <c r="M24" s="75" t="s">
        <v>262</v>
      </c>
      <c r="N24" s="75" t="s">
        <v>1740</v>
      </c>
      <c r="O24" s="75" t="s">
        <v>263</v>
      </c>
      <c r="P24" s="75" t="s">
        <v>1741</v>
      </c>
      <c r="Q24" s="370" t="s">
        <v>1741</v>
      </c>
      <c r="R24" s="401"/>
      <c r="S24" s="75" t="s">
        <v>2199</v>
      </c>
      <c r="T24" s="75" t="s">
        <v>366</v>
      </c>
      <c r="U24" s="75" t="s">
        <v>153</v>
      </c>
      <c r="V24" s="75" t="s">
        <v>368</v>
      </c>
      <c r="W24" s="367" t="s">
        <v>372</v>
      </c>
      <c r="X24" s="418">
        <v>44</v>
      </c>
      <c r="Y24" s="417"/>
      <c r="Z24" s="417"/>
      <c r="AA24" s="417">
        <v>10</v>
      </c>
      <c r="AB24" s="417"/>
      <c r="AC24" s="417"/>
      <c r="AD24" s="417">
        <v>12</v>
      </c>
      <c r="AE24" s="417"/>
      <c r="AF24" s="417"/>
      <c r="AG24" s="417">
        <v>12</v>
      </c>
      <c r="AH24" s="417"/>
      <c r="AI24" s="417"/>
      <c r="AJ24" s="417">
        <v>10</v>
      </c>
      <c r="AK24" s="75"/>
      <c r="AL24" s="75"/>
      <c r="AM24" s="75"/>
      <c r="AN24" s="75"/>
      <c r="AO24" s="75" t="s">
        <v>245</v>
      </c>
      <c r="AP24" s="78" t="s">
        <v>1740</v>
      </c>
      <c r="AQ24" s="283">
        <v>0</v>
      </c>
      <c r="AR24" s="283">
        <v>0</v>
      </c>
      <c r="AS24" s="283">
        <v>0</v>
      </c>
      <c r="AT24" s="283">
        <v>0</v>
      </c>
      <c r="AU24" s="283">
        <v>0</v>
      </c>
      <c r="AV24" s="283">
        <v>0</v>
      </c>
      <c r="AW24" s="283">
        <v>0</v>
      </c>
      <c r="AX24" s="283">
        <v>0</v>
      </c>
      <c r="AY24" s="283">
        <v>0</v>
      </c>
      <c r="AZ24" s="283">
        <v>0</v>
      </c>
      <c r="BA24" s="283">
        <v>0</v>
      </c>
      <c r="BB24" s="283">
        <v>0</v>
      </c>
      <c r="BC24" s="283">
        <v>0</v>
      </c>
      <c r="BD24" s="283">
        <v>0</v>
      </c>
      <c r="BE24" s="283">
        <v>0</v>
      </c>
      <c r="BF24" s="283">
        <v>0</v>
      </c>
      <c r="BG24" s="283">
        <v>0</v>
      </c>
      <c r="BH24" s="283">
        <v>0</v>
      </c>
      <c r="BI24" s="283">
        <v>0</v>
      </c>
      <c r="BJ24" s="283">
        <v>0</v>
      </c>
      <c r="BK24" s="283">
        <v>0</v>
      </c>
      <c r="BL24" s="283">
        <v>0</v>
      </c>
      <c r="BM24" s="283">
        <v>0</v>
      </c>
      <c r="BN24" s="283">
        <v>0</v>
      </c>
      <c r="BO24" s="178" t="s">
        <v>372</v>
      </c>
      <c r="BP24" s="178" t="s">
        <v>372</v>
      </c>
      <c r="BQ24" s="178" t="s">
        <v>372</v>
      </c>
      <c r="BR24" s="178" t="s">
        <v>372</v>
      </c>
      <c r="BS24" s="178" t="s">
        <v>372</v>
      </c>
      <c r="BT24" s="178" t="s">
        <v>372</v>
      </c>
      <c r="BU24" s="178" t="s">
        <v>372</v>
      </c>
      <c r="BV24" s="178" t="s">
        <v>372</v>
      </c>
      <c r="BW24" s="178" t="s">
        <v>372</v>
      </c>
      <c r="BX24" s="178" t="s">
        <v>372</v>
      </c>
      <c r="BY24" s="178" t="s">
        <v>372</v>
      </c>
      <c r="BZ24" s="178" t="s">
        <v>372</v>
      </c>
      <c r="CA24" s="352">
        <v>2</v>
      </c>
      <c r="CB24" s="286"/>
      <c r="CC24" s="273">
        <f t="shared" si="0"/>
        <v>0</v>
      </c>
      <c r="CD24" s="273">
        <f t="shared" si="1"/>
        <v>0</v>
      </c>
      <c r="CE24" s="260">
        <f>+CD24/CF24</f>
        <v>0</v>
      </c>
      <c r="CF24" s="293">
        <f t="shared" si="3"/>
        <v>44</v>
      </c>
      <c r="CG24" s="252" t="s">
        <v>1677</v>
      </c>
      <c r="CH24" s="252" t="str">
        <f t="shared" si="4"/>
        <v>Numérica</v>
      </c>
      <c r="CI24" s="252"/>
      <c r="CJ24" s="293">
        <v>1</v>
      </c>
      <c r="CK24" s="290" t="str">
        <f t="shared" si="6"/>
        <v>Delegatura Entidades Aseguramiento en Salud</v>
      </c>
      <c r="CL24" s="290" t="str">
        <f t="shared" si="7"/>
        <v>Auditorias realizadas a las entidades de aseguramiento en salud y otras entidades de aseguramiento</v>
      </c>
      <c r="CM24" s="290" t="str">
        <f t="shared" si="8"/>
        <v>Número de auditorias realizadas</v>
      </c>
      <c r="CN24" s="301">
        <f t="shared" si="9"/>
        <v>0</v>
      </c>
      <c r="CO24" s="301">
        <f t="shared" si="10"/>
        <v>0</v>
      </c>
      <c r="CP24" s="298" t="e">
        <f t="shared" si="13"/>
        <v>#DIV/0!</v>
      </c>
      <c r="CQ24" s="290">
        <f t="shared" si="11"/>
        <v>44</v>
      </c>
      <c r="CR24" s="291" t="str">
        <f t="shared" si="12"/>
        <v>CUMPLIO</v>
      </c>
      <c r="DB24" s="321" t="s">
        <v>2162</v>
      </c>
      <c r="DC24" s="229">
        <v>3</v>
      </c>
      <c r="DD24" s="229">
        <v>1</v>
      </c>
      <c r="DE24" s="229">
        <v>1</v>
      </c>
      <c r="DF24" s="229"/>
      <c r="DG24" s="229">
        <v>5</v>
      </c>
    </row>
    <row r="25" spans="1:111" s="79" customFormat="1" ht="409.6" thickTop="1" thickBot="1">
      <c r="A25" s="79" t="s">
        <v>1742</v>
      </c>
      <c r="B25" s="74" t="s">
        <v>150</v>
      </c>
      <c r="C25" s="74" t="s">
        <v>363</v>
      </c>
      <c r="D25" s="74" t="s">
        <v>377</v>
      </c>
      <c r="E25" s="75" t="s">
        <v>364</v>
      </c>
      <c r="F25" s="75" t="s">
        <v>365</v>
      </c>
      <c r="G25" s="75" t="s">
        <v>182</v>
      </c>
      <c r="H25" s="75" t="s">
        <v>2257</v>
      </c>
      <c r="I25" s="392" t="s">
        <v>2407</v>
      </c>
      <c r="J25" s="393" t="s">
        <v>2408</v>
      </c>
      <c r="K25" s="136" t="s">
        <v>2277</v>
      </c>
      <c r="L25" s="136" t="s">
        <v>2264</v>
      </c>
      <c r="M25" s="75" t="s">
        <v>247</v>
      </c>
      <c r="N25" s="369" t="s">
        <v>1742</v>
      </c>
      <c r="O25" s="75" t="s">
        <v>1743</v>
      </c>
      <c r="P25" s="75" t="s">
        <v>248</v>
      </c>
      <c r="Q25" s="370" t="s">
        <v>2135</v>
      </c>
      <c r="R25" s="386" t="s">
        <v>2134</v>
      </c>
      <c r="S25" s="75" t="s">
        <v>2431</v>
      </c>
      <c r="T25" s="75" t="s">
        <v>366</v>
      </c>
      <c r="U25" s="75" t="s">
        <v>367</v>
      </c>
      <c r="V25" s="75" t="s">
        <v>368</v>
      </c>
      <c r="W25" s="367">
        <v>0</v>
      </c>
      <c r="X25" s="77">
        <v>0.9</v>
      </c>
      <c r="Y25" s="129"/>
      <c r="Z25" s="129"/>
      <c r="AA25" s="129">
        <v>0.9</v>
      </c>
      <c r="AB25" s="129"/>
      <c r="AC25" s="129"/>
      <c r="AD25" s="129">
        <v>0.9</v>
      </c>
      <c r="AE25" s="129"/>
      <c r="AF25" s="129"/>
      <c r="AG25" s="129">
        <v>0.9</v>
      </c>
      <c r="AH25" s="129"/>
      <c r="AI25" s="129"/>
      <c r="AJ25" s="77">
        <v>0.9</v>
      </c>
      <c r="AK25" s="75"/>
      <c r="AL25" s="75"/>
      <c r="AM25" s="75"/>
      <c r="AN25" s="75"/>
      <c r="AO25" s="75" t="s">
        <v>245</v>
      </c>
      <c r="AP25" s="78" t="s">
        <v>1742</v>
      </c>
      <c r="AQ25" s="283">
        <v>0</v>
      </c>
      <c r="AR25" s="283">
        <v>0</v>
      </c>
      <c r="AS25" s="283">
        <v>0</v>
      </c>
      <c r="AT25" s="283">
        <v>0</v>
      </c>
      <c r="AU25" s="283">
        <v>0</v>
      </c>
      <c r="AV25" s="283">
        <v>0</v>
      </c>
      <c r="AW25" s="283">
        <v>0</v>
      </c>
      <c r="AX25" s="283">
        <v>0</v>
      </c>
      <c r="AY25" s="283">
        <v>0</v>
      </c>
      <c r="AZ25" s="283">
        <v>0</v>
      </c>
      <c r="BA25" s="283">
        <v>0</v>
      </c>
      <c r="BB25" s="283">
        <v>0</v>
      </c>
      <c r="BC25" s="283">
        <v>0</v>
      </c>
      <c r="BD25" s="283">
        <v>0</v>
      </c>
      <c r="BE25" s="283">
        <v>0</v>
      </c>
      <c r="BF25" s="283">
        <v>0</v>
      </c>
      <c r="BG25" s="283">
        <v>0</v>
      </c>
      <c r="BH25" s="283">
        <v>0</v>
      </c>
      <c r="BI25" s="283">
        <v>0</v>
      </c>
      <c r="BJ25" s="283">
        <v>0</v>
      </c>
      <c r="BK25" s="283">
        <v>0</v>
      </c>
      <c r="BL25" s="283">
        <v>0</v>
      </c>
      <c r="BM25" s="283">
        <v>0</v>
      </c>
      <c r="BN25" s="283">
        <v>0</v>
      </c>
      <c r="BO25" s="178" t="s">
        <v>372</v>
      </c>
      <c r="BP25" s="178" t="s">
        <v>372</v>
      </c>
      <c r="BQ25" s="178" t="s">
        <v>372</v>
      </c>
      <c r="BR25" s="178" t="s">
        <v>372</v>
      </c>
      <c r="BS25" s="178" t="s">
        <v>372</v>
      </c>
      <c r="BT25" s="178" t="s">
        <v>372</v>
      </c>
      <c r="BU25" s="178" t="s">
        <v>372</v>
      </c>
      <c r="BV25" s="178" t="s">
        <v>372</v>
      </c>
      <c r="BW25" s="178" t="s">
        <v>372</v>
      </c>
      <c r="BX25" s="178" t="s">
        <v>372</v>
      </c>
      <c r="BY25" s="178" t="s">
        <v>372</v>
      </c>
      <c r="BZ25" s="178" t="s">
        <v>372</v>
      </c>
      <c r="CA25" s="352">
        <v>1</v>
      </c>
      <c r="CB25" s="258"/>
      <c r="CC25" s="273">
        <f t="shared" si="0"/>
        <v>0</v>
      </c>
      <c r="CD25" s="273">
        <f t="shared" si="1"/>
        <v>0</v>
      </c>
      <c r="CE25" s="294" t="e">
        <f t="shared" si="2"/>
        <v>#DIV/0!</v>
      </c>
      <c r="CF25" s="307">
        <f t="shared" si="3"/>
        <v>0.9</v>
      </c>
      <c r="CG25" s="252" t="s">
        <v>1679</v>
      </c>
      <c r="CH25" s="252" t="str">
        <f t="shared" si="4"/>
        <v xml:space="preserve">Porcentual </v>
      </c>
      <c r="CI25" s="252"/>
      <c r="CJ25" s="293">
        <v>2</v>
      </c>
      <c r="CK25" s="288" t="str">
        <f t="shared" si="6"/>
        <v>Delegatura Entidades Aseguramiento en Salud</v>
      </c>
      <c r="CL25" s="288" t="str">
        <f t="shared" si="7"/>
        <v>Estudios emitidos de viabilidad o recomendación al Superintendente en 140 días o menos, a partir de la completitud de la información radicada por la entidad solicitante</v>
      </c>
      <c r="CM25" s="288" t="str">
        <f t="shared" si="8"/>
        <v>(Cantidad de trámites con estudio de viabilidad o recomendación gestionados en 140 días o menos / Total de trámites gestionados en el periodo)*100</v>
      </c>
      <c r="CN25" s="300">
        <f t="shared" si="9"/>
        <v>0</v>
      </c>
      <c r="CO25" s="300">
        <f t="shared" si="10"/>
        <v>0</v>
      </c>
      <c r="CP25" s="299" t="e">
        <f t="shared" si="13"/>
        <v>#DIV/0!</v>
      </c>
      <c r="CQ25" s="289">
        <f t="shared" si="11"/>
        <v>0.9</v>
      </c>
      <c r="CR25" s="289" t="str">
        <f t="shared" si="12"/>
        <v>INCUMPLIO</v>
      </c>
      <c r="DB25" s="321" t="s">
        <v>2163</v>
      </c>
      <c r="DC25" s="229">
        <v>1</v>
      </c>
      <c r="DD25" s="229">
        <v>1</v>
      </c>
      <c r="DE25" s="229">
        <v>2</v>
      </c>
      <c r="DF25" s="229"/>
      <c r="DG25" s="229">
        <v>4</v>
      </c>
    </row>
    <row r="26" spans="1:111" s="79" customFormat="1" ht="409.6" hidden="1" thickTop="1" thickBot="1">
      <c r="A26" s="79" t="s">
        <v>1744</v>
      </c>
      <c r="B26" s="74" t="s">
        <v>150</v>
      </c>
      <c r="C26" s="74" t="s">
        <v>363</v>
      </c>
      <c r="D26" s="74" t="s">
        <v>377</v>
      </c>
      <c r="E26" s="75" t="s">
        <v>364</v>
      </c>
      <c r="F26" s="75" t="s">
        <v>365</v>
      </c>
      <c r="G26" s="75" t="s">
        <v>182</v>
      </c>
      <c r="H26" s="75" t="s">
        <v>2257</v>
      </c>
      <c r="I26" s="389" t="s">
        <v>2420</v>
      </c>
      <c r="J26" s="389" t="s">
        <v>2421</v>
      </c>
      <c r="K26" s="75" t="s">
        <v>2277</v>
      </c>
      <c r="L26" s="75" t="s">
        <v>2264</v>
      </c>
      <c r="M26" s="75" t="s">
        <v>2280</v>
      </c>
      <c r="N26" s="75" t="s">
        <v>1744</v>
      </c>
      <c r="O26" s="75" t="s">
        <v>1745</v>
      </c>
      <c r="P26" s="75" t="s">
        <v>1746</v>
      </c>
      <c r="Q26" s="370" t="s">
        <v>1746</v>
      </c>
      <c r="R26" s="401"/>
      <c r="S26" s="75" t="s">
        <v>2200</v>
      </c>
      <c r="T26" s="75" t="s">
        <v>366</v>
      </c>
      <c r="U26" s="75" t="s">
        <v>153</v>
      </c>
      <c r="V26" s="75" t="s">
        <v>368</v>
      </c>
      <c r="W26" s="367">
        <v>0</v>
      </c>
      <c r="X26" s="417">
        <v>4</v>
      </c>
      <c r="Y26" s="417"/>
      <c r="Z26" s="417"/>
      <c r="AA26" s="417" t="s">
        <v>371</v>
      </c>
      <c r="AB26" s="417"/>
      <c r="AC26" s="417"/>
      <c r="AD26" s="417">
        <v>1</v>
      </c>
      <c r="AE26" s="417"/>
      <c r="AF26" s="417"/>
      <c r="AG26" s="417">
        <v>1</v>
      </c>
      <c r="AH26" s="417"/>
      <c r="AI26" s="417"/>
      <c r="AJ26" s="417">
        <v>2</v>
      </c>
      <c r="AK26" s="75"/>
      <c r="AL26" s="75"/>
      <c r="AM26" s="75"/>
      <c r="AN26" s="75"/>
      <c r="AO26" s="75" t="s">
        <v>245</v>
      </c>
      <c r="AP26" s="78" t="s">
        <v>1744</v>
      </c>
      <c r="AQ26" s="283">
        <v>0</v>
      </c>
      <c r="AR26" s="283">
        <v>0</v>
      </c>
      <c r="AS26" s="283">
        <v>0</v>
      </c>
      <c r="AT26" s="283">
        <v>0</v>
      </c>
      <c r="AU26" s="283">
        <v>0</v>
      </c>
      <c r="AV26" s="283">
        <v>0</v>
      </c>
      <c r="AW26" s="283">
        <v>0</v>
      </c>
      <c r="AX26" s="283">
        <v>0</v>
      </c>
      <c r="AY26" s="283">
        <v>0</v>
      </c>
      <c r="AZ26" s="283">
        <v>0</v>
      </c>
      <c r="BA26" s="283">
        <v>0</v>
      </c>
      <c r="BB26" s="283">
        <v>0</v>
      </c>
      <c r="BC26" s="283">
        <v>0</v>
      </c>
      <c r="BD26" s="283">
        <v>0</v>
      </c>
      <c r="BE26" s="283">
        <v>0</v>
      </c>
      <c r="BF26" s="283">
        <v>0</v>
      </c>
      <c r="BG26" s="283">
        <v>0</v>
      </c>
      <c r="BH26" s="283">
        <v>0</v>
      </c>
      <c r="BI26" s="283">
        <v>0</v>
      </c>
      <c r="BJ26" s="283">
        <v>0</v>
      </c>
      <c r="BK26" s="283">
        <v>0</v>
      </c>
      <c r="BL26" s="283">
        <v>0</v>
      </c>
      <c r="BM26" s="283">
        <v>0</v>
      </c>
      <c r="BN26" s="283">
        <v>0</v>
      </c>
      <c r="BO26" s="178" t="s">
        <v>372</v>
      </c>
      <c r="BP26" s="178" t="s">
        <v>372</v>
      </c>
      <c r="BQ26" s="178" t="s">
        <v>372</v>
      </c>
      <c r="BR26" s="178" t="s">
        <v>372</v>
      </c>
      <c r="BS26" s="178" t="s">
        <v>372</v>
      </c>
      <c r="BT26" s="178" t="s">
        <v>372</v>
      </c>
      <c r="BU26" s="178" t="s">
        <v>372</v>
      </c>
      <c r="BV26" s="178" t="s">
        <v>372</v>
      </c>
      <c r="BW26" s="178" t="s">
        <v>372</v>
      </c>
      <c r="BX26" s="178" t="s">
        <v>372</v>
      </c>
      <c r="BY26" s="178" t="s">
        <v>372</v>
      </c>
      <c r="BZ26" s="178" t="s">
        <v>372</v>
      </c>
      <c r="CA26" s="352">
        <v>2</v>
      </c>
      <c r="CB26" s="285"/>
      <c r="CC26" s="273">
        <f t="shared" si="0"/>
        <v>0</v>
      </c>
      <c r="CD26" s="273">
        <f t="shared" si="1"/>
        <v>0</v>
      </c>
      <c r="CE26" s="294" t="e">
        <f t="shared" si="2"/>
        <v>#DIV/0!</v>
      </c>
      <c r="CF26" s="294">
        <f t="shared" si="3"/>
        <v>4</v>
      </c>
      <c r="CG26" s="252" t="s">
        <v>1677</v>
      </c>
      <c r="CH26" s="252" t="str">
        <f t="shared" si="4"/>
        <v>Numérica</v>
      </c>
      <c r="CI26" s="252"/>
      <c r="CJ26" s="293">
        <v>3</v>
      </c>
      <c r="CK26" s="290" t="str">
        <f t="shared" si="6"/>
        <v>Delegatura Entidades Aseguramiento en Salud</v>
      </c>
      <c r="CL26" s="290" t="str">
        <f t="shared" si="7"/>
        <v xml:space="preserve">Fases implementadas para el cumplimiento de las disposiciones de la Resolución 1632 de 2025 </v>
      </c>
      <c r="CM26" s="290" t="str">
        <f t="shared" si="8"/>
        <v>Número de fases implementadas</v>
      </c>
      <c r="CN26" s="301">
        <f t="shared" si="9"/>
        <v>0</v>
      </c>
      <c r="CO26" s="301">
        <f t="shared" si="10"/>
        <v>0</v>
      </c>
      <c r="CP26" s="298" t="e">
        <f t="shared" si="13"/>
        <v>#DIV/0!</v>
      </c>
      <c r="CQ26" s="291">
        <f t="shared" si="11"/>
        <v>4</v>
      </c>
      <c r="CR26" s="291" t="str">
        <f t="shared" si="12"/>
        <v>CUMPLIO</v>
      </c>
      <c r="DB26" s="321" t="s">
        <v>2164</v>
      </c>
      <c r="DC26" s="229">
        <v>1</v>
      </c>
      <c r="DD26" s="229"/>
      <c r="DE26" s="229">
        <v>2</v>
      </c>
      <c r="DF26" s="229"/>
      <c r="DG26" s="229">
        <v>3</v>
      </c>
    </row>
    <row r="27" spans="1:111" s="79" customFormat="1" ht="409.6" hidden="1" thickTop="1" thickBot="1">
      <c r="A27" s="79" t="s">
        <v>1747</v>
      </c>
      <c r="B27" s="74" t="s">
        <v>150</v>
      </c>
      <c r="C27" s="74" t="s">
        <v>363</v>
      </c>
      <c r="D27" s="74" t="s">
        <v>377</v>
      </c>
      <c r="E27" s="75" t="s">
        <v>381</v>
      </c>
      <c r="F27" s="75" t="s">
        <v>382</v>
      </c>
      <c r="G27" s="75" t="s">
        <v>182</v>
      </c>
      <c r="H27" s="75" t="s">
        <v>2257</v>
      </c>
      <c r="I27" s="389" t="s">
        <v>2420</v>
      </c>
      <c r="J27" s="389" t="s">
        <v>2421</v>
      </c>
      <c r="K27" s="75" t="s">
        <v>2277</v>
      </c>
      <c r="L27" s="75" t="s">
        <v>2264</v>
      </c>
      <c r="M27" s="75" t="s">
        <v>2281</v>
      </c>
      <c r="N27" s="369" t="s">
        <v>1747</v>
      </c>
      <c r="O27" s="75" t="s">
        <v>1748</v>
      </c>
      <c r="P27" s="75" t="s">
        <v>1749</v>
      </c>
      <c r="Q27" s="370" t="s">
        <v>1749</v>
      </c>
      <c r="R27" s="401"/>
      <c r="S27" s="75" t="s">
        <v>2432</v>
      </c>
      <c r="T27" s="75" t="s">
        <v>366</v>
      </c>
      <c r="U27" s="75" t="s">
        <v>153</v>
      </c>
      <c r="V27" s="75" t="s">
        <v>368</v>
      </c>
      <c r="W27" s="367">
        <v>0</v>
      </c>
      <c r="X27" s="417">
        <v>58</v>
      </c>
      <c r="Y27" s="416"/>
      <c r="Z27" s="416"/>
      <c r="AA27" s="417">
        <v>14</v>
      </c>
      <c r="AB27" s="416"/>
      <c r="AC27" s="416"/>
      <c r="AD27" s="417">
        <v>14</v>
      </c>
      <c r="AE27" s="416"/>
      <c r="AF27" s="416"/>
      <c r="AG27" s="417">
        <v>16</v>
      </c>
      <c r="AH27" s="416"/>
      <c r="AI27" s="416"/>
      <c r="AJ27" s="417">
        <v>14</v>
      </c>
      <c r="AK27" s="368"/>
      <c r="AL27" s="74"/>
      <c r="AM27" s="74"/>
      <c r="AN27" s="82"/>
      <c r="AO27" s="75" t="s">
        <v>245</v>
      </c>
      <c r="AP27" s="78" t="s">
        <v>1747</v>
      </c>
      <c r="AQ27" s="283">
        <v>0</v>
      </c>
      <c r="AR27" s="283">
        <v>0</v>
      </c>
      <c r="AS27" s="283">
        <v>0</v>
      </c>
      <c r="AT27" s="283">
        <v>0</v>
      </c>
      <c r="AU27" s="283">
        <v>0</v>
      </c>
      <c r="AV27" s="283">
        <v>0</v>
      </c>
      <c r="AW27" s="283">
        <v>0</v>
      </c>
      <c r="AX27" s="283">
        <v>0</v>
      </c>
      <c r="AY27" s="283">
        <v>0</v>
      </c>
      <c r="AZ27" s="283">
        <v>0</v>
      </c>
      <c r="BA27" s="283">
        <v>0</v>
      </c>
      <c r="BB27" s="283">
        <v>0</v>
      </c>
      <c r="BC27" s="283">
        <v>0</v>
      </c>
      <c r="BD27" s="283">
        <v>0</v>
      </c>
      <c r="BE27" s="283">
        <v>0</v>
      </c>
      <c r="BF27" s="283">
        <v>0</v>
      </c>
      <c r="BG27" s="283">
        <v>0</v>
      </c>
      <c r="BH27" s="283">
        <v>0</v>
      </c>
      <c r="BI27" s="283">
        <v>0</v>
      </c>
      <c r="BJ27" s="283">
        <v>0</v>
      </c>
      <c r="BK27" s="283">
        <v>0</v>
      </c>
      <c r="BL27" s="283">
        <v>0</v>
      </c>
      <c r="BM27" s="283">
        <v>0</v>
      </c>
      <c r="BN27" s="283">
        <v>0</v>
      </c>
      <c r="BO27" s="178" t="s">
        <v>372</v>
      </c>
      <c r="BP27" s="178" t="s">
        <v>372</v>
      </c>
      <c r="BQ27" s="178" t="s">
        <v>372</v>
      </c>
      <c r="BR27" s="178" t="s">
        <v>372</v>
      </c>
      <c r="BS27" s="178" t="s">
        <v>372</v>
      </c>
      <c r="BT27" s="178" t="s">
        <v>372</v>
      </c>
      <c r="BU27" s="178" t="s">
        <v>372</v>
      </c>
      <c r="BV27" s="178" t="s">
        <v>372</v>
      </c>
      <c r="BW27" s="178" t="s">
        <v>372</v>
      </c>
      <c r="BX27" s="178" t="s">
        <v>372</v>
      </c>
      <c r="BY27" s="178" t="s">
        <v>372</v>
      </c>
      <c r="BZ27" s="178" t="s">
        <v>372</v>
      </c>
      <c r="CA27" s="352">
        <v>3</v>
      </c>
      <c r="CB27" s="285"/>
      <c r="CC27" s="273">
        <f t="shared" si="0"/>
        <v>0</v>
      </c>
      <c r="CD27" s="273">
        <f t="shared" si="1"/>
        <v>0</v>
      </c>
      <c r="CE27" s="294" t="e">
        <f t="shared" si="2"/>
        <v>#DIV/0!</v>
      </c>
      <c r="CF27" s="294">
        <f t="shared" si="3"/>
        <v>58</v>
      </c>
      <c r="CG27" s="252" t="s">
        <v>1677</v>
      </c>
      <c r="CH27" s="252" t="str">
        <f t="shared" si="4"/>
        <v>Numérica</v>
      </c>
      <c r="CI27" s="252"/>
      <c r="CJ27" s="293">
        <v>4</v>
      </c>
      <c r="CK27" s="288" t="str">
        <f t="shared" si="6"/>
        <v>Delegatura Entidades Aseguramiento en Salud</v>
      </c>
      <c r="CL27" s="288" t="str">
        <f t="shared" si="7"/>
        <v>Revisión del cumplimiento de las metodologías bajo la resolución 412 de 2015</v>
      </c>
      <c r="CM27" s="288" t="str">
        <f t="shared" si="8"/>
        <v>Numero de evaluaciones de las notas técnicas de reservas técnicas de la EPS y PVS realizadas en el periodo</v>
      </c>
      <c r="CN27" s="300">
        <f t="shared" si="9"/>
        <v>0</v>
      </c>
      <c r="CO27" s="300">
        <f t="shared" si="10"/>
        <v>0</v>
      </c>
      <c r="CP27" s="299" t="e">
        <f t="shared" si="13"/>
        <v>#DIV/0!</v>
      </c>
      <c r="CQ27" s="289">
        <f t="shared" si="11"/>
        <v>58</v>
      </c>
      <c r="CR27" s="289" t="str">
        <f t="shared" si="12"/>
        <v>CUMPLIO</v>
      </c>
      <c r="DB27" s="321" t="s">
        <v>2165</v>
      </c>
      <c r="DC27" s="229">
        <v>7</v>
      </c>
      <c r="DD27" s="229">
        <v>1</v>
      </c>
      <c r="DE27" s="229"/>
      <c r="DF27" s="229"/>
      <c r="DG27" s="229">
        <v>8</v>
      </c>
    </row>
    <row r="28" spans="1:111" s="79" customFormat="1" ht="409.6" hidden="1" thickTop="1" thickBot="1">
      <c r="A28" s="79" t="s">
        <v>1750</v>
      </c>
      <c r="B28" s="74" t="s">
        <v>150</v>
      </c>
      <c r="C28" s="74" t="s">
        <v>363</v>
      </c>
      <c r="D28" s="74" t="s">
        <v>377</v>
      </c>
      <c r="E28" s="75" t="s">
        <v>364</v>
      </c>
      <c r="F28" s="75" t="s">
        <v>365</v>
      </c>
      <c r="G28" s="75" t="s">
        <v>182</v>
      </c>
      <c r="H28" s="75" t="s">
        <v>2257</v>
      </c>
      <c r="I28" s="390" t="s">
        <v>2391</v>
      </c>
      <c r="J28" s="388" t="s">
        <v>2392</v>
      </c>
      <c r="K28" s="75" t="s">
        <v>2277</v>
      </c>
      <c r="L28" s="75" t="s">
        <v>2264</v>
      </c>
      <c r="M28" s="75" t="s">
        <v>2282</v>
      </c>
      <c r="N28" s="75" t="s">
        <v>1750</v>
      </c>
      <c r="O28" s="75" t="s">
        <v>1751</v>
      </c>
      <c r="P28" s="75" t="s">
        <v>1752</v>
      </c>
      <c r="Q28" s="370" t="s">
        <v>1752</v>
      </c>
      <c r="R28" s="401"/>
      <c r="S28" s="75" t="s">
        <v>2201</v>
      </c>
      <c r="T28" s="75" t="s">
        <v>366</v>
      </c>
      <c r="U28" s="75" t="s">
        <v>153</v>
      </c>
      <c r="V28" s="75" t="s">
        <v>368</v>
      </c>
      <c r="W28" s="367">
        <v>1</v>
      </c>
      <c r="X28" s="418">
        <v>25</v>
      </c>
      <c r="Y28" s="417"/>
      <c r="Z28" s="417"/>
      <c r="AA28" s="417">
        <v>5</v>
      </c>
      <c r="AB28" s="417"/>
      <c r="AC28" s="417"/>
      <c r="AD28" s="417">
        <v>6</v>
      </c>
      <c r="AE28" s="417"/>
      <c r="AF28" s="417"/>
      <c r="AG28" s="417">
        <v>7</v>
      </c>
      <c r="AH28" s="417"/>
      <c r="AI28" s="417"/>
      <c r="AJ28" s="417">
        <v>7</v>
      </c>
      <c r="AK28" s="368"/>
      <c r="AL28" s="74"/>
      <c r="AM28" s="74"/>
      <c r="AN28" s="82"/>
      <c r="AO28" s="75" t="s">
        <v>245</v>
      </c>
      <c r="AP28" s="78" t="s">
        <v>1750</v>
      </c>
      <c r="AQ28" s="283">
        <v>0</v>
      </c>
      <c r="AR28" s="283">
        <v>0</v>
      </c>
      <c r="AS28" s="283">
        <v>0</v>
      </c>
      <c r="AT28" s="283">
        <v>0</v>
      </c>
      <c r="AU28" s="283">
        <v>0</v>
      </c>
      <c r="AV28" s="283">
        <v>0</v>
      </c>
      <c r="AW28" s="283">
        <v>0</v>
      </c>
      <c r="AX28" s="283">
        <v>0</v>
      </c>
      <c r="AY28" s="283">
        <v>0</v>
      </c>
      <c r="AZ28" s="283">
        <v>0</v>
      </c>
      <c r="BA28" s="283">
        <v>0</v>
      </c>
      <c r="BB28" s="283">
        <v>0</v>
      </c>
      <c r="BC28" s="283">
        <v>0</v>
      </c>
      <c r="BD28" s="283">
        <v>0</v>
      </c>
      <c r="BE28" s="283">
        <v>0</v>
      </c>
      <c r="BF28" s="283">
        <v>0</v>
      </c>
      <c r="BG28" s="283">
        <v>0</v>
      </c>
      <c r="BH28" s="283">
        <v>0</v>
      </c>
      <c r="BI28" s="283">
        <v>0</v>
      </c>
      <c r="BJ28" s="283">
        <v>0</v>
      </c>
      <c r="BK28" s="283">
        <v>0</v>
      </c>
      <c r="BL28" s="283">
        <v>0</v>
      </c>
      <c r="BM28" s="283">
        <v>0</v>
      </c>
      <c r="BN28" s="283">
        <v>0</v>
      </c>
      <c r="BO28" s="178" t="s">
        <v>372</v>
      </c>
      <c r="BP28" s="178" t="s">
        <v>372</v>
      </c>
      <c r="BQ28" s="178" t="s">
        <v>372</v>
      </c>
      <c r="BR28" s="178" t="s">
        <v>372</v>
      </c>
      <c r="BS28" s="178" t="s">
        <v>372</v>
      </c>
      <c r="BT28" s="178" t="s">
        <v>372</v>
      </c>
      <c r="BU28" s="178" t="s">
        <v>372</v>
      </c>
      <c r="BV28" s="178" t="s">
        <v>372</v>
      </c>
      <c r="BW28" s="178" t="s">
        <v>372</v>
      </c>
      <c r="BX28" s="178" t="s">
        <v>372</v>
      </c>
      <c r="BY28" s="178" t="s">
        <v>372</v>
      </c>
      <c r="BZ28" s="178" t="s">
        <v>372</v>
      </c>
      <c r="CA28" s="352">
        <v>2</v>
      </c>
      <c r="CB28" s="285"/>
      <c r="CC28" s="273">
        <f t="shared" si="0"/>
        <v>0</v>
      </c>
      <c r="CD28" s="273">
        <f t="shared" si="1"/>
        <v>0</v>
      </c>
      <c r="CE28" s="294" t="e">
        <f t="shared" si="2"/>
        <v>#DIV/0!</v>
      </c>
      <c r="CF28" s="294">
        <f t="shared" si="3"/>
        <v>25</v>
      </c>
      <c r="CG28" s="252" t="s">
        <v>1677</v>
      </c>
      <c r="CH28" s="252" t="str">
        <f t="shared" si="4"/>
        <v>Numérica</v>
      </c>
      <c r="CI28" s="252"/>
      <c r="CJ28" s="293">
        <v>5</v>
      </c>
      <c r="CK28" s="290" t="str">
        <f t="shared" si="6"/>
        <v>Delegatura Entidades Aseguramiento en Salud</v>
      </c>
      <c r="CL28" s="290" t="str">
        <f t="shared" si="7"/>
        <v>Seguimientos y monitoreos a entidades en medida de vigilancia realizados</v>
      </c>
      <c r="CM28" s="290" t="str">
        <f t="shared" si="8"/>
        <v xml:space="preserve">Número de seguimientos en campo a las entidades en medida especial </v>
      </c>
      <c r="CN28" s="301">
        <f t="shared" si="9"/>
        <v>0</v>
      </c>
      <c r="CO28" s="301">
        <f t="shared" si="10"/>
        <v>0</v>
      </c>
      <c r="CP28" s="298" t="e">
        <f t="shared" si="13"/>
        <v>#DIV/0!</v>
      </c>
      <c r="CQ28" s="291">
        <f t="shared" si="11"/>
        <v>25</v>
      </c>
      <c r="CR28" s="291" t="str">
        <f t="shared" si="12"/>
        <v>CUMPLIO</v>
      </c>
      <c r="DB28" s="321" t="s">
        <v>2166</v>
      </c>
      <c r="DC28" s="229">
        <v>2</v>
      </c>
      <c r="DD28" s="229">
        <v>2</v>
      </c>
      <c r="DE28" s="229"/>
      <c r="DF28" s="229"/>
      <c r="DG28" s="229">
        <v>4</v>
      </c>
    </row>
    <row r="29" spans="1:111" s="79" customFormat="1" ht="409.6" thickTop="1" thickBot="1">
      <c r="A29" s="79" t="s">
        <v>1753</v>
      </c>
      <c r="B29" s="74" t="s">
        <v>150</v>
      </c>
      <c r="C29" s="74" t="s">
        <v>363</v>
      </c>
      <c r="D29" s="74" t="s">
        <v>377</v>
      </c>
      <c r="E29" s="75" t="s">
        <v>364</v>
      </c>
      <c r="F29" s="75" t="s">
        <v>365</v>
      </c>
      <c r="G29" s="75" t="s">
        <v>182</v>
      </c>
      <c r="H29" s="75" t="s">
        <v>2257</v>
      </c>
      <c r="I29" s="390" t="s">
        <v>2391</v>
      </c>
      <c r="J29" s="388" t="s">
        <v>2392</v>
      </c>
      <c r="K29" s="388" t="s">
        <v>2277</v>
      </c>
      <c r="L29" s="75" t="s">
        <v>2264</v>
      </c>
      <c r="M29" s="75" t="s">
        <v>2282</v>
      </c>
      <c r="N29" s="75" t="s">
        <v>1753</v>
      </c>
      <c r="O29" s="75" t="s">
        <v>1754</v>
      </c>
      <c r="P29" s="75" t="s">
        <v>276</v>
      </c>
      <c r="Q29" s="370" t="s">
        <v>383</v>
      </c>
      <c r="R29" s="386" t="s">
        <v>384</v>
      </c>
      <c r="S29" s="75" t="s">
        <v>2433</v>
      </c>
      <c r="T29" s="75" t="s">
        <v>366</v>
      </c>
      <c r="U29" s="75" t="s">
        <v>367</v>
      </c>
      <c r="V29" s="75" t="s">
        <v>368</v>
      </c>
      <c r="W29" s="367">
        <v>0</v>
      </c>
      <c r="X29" s="77">
        <v>0.95</v>
      </c>
      <c r="Y29" s="129"/>
      <c r="Z29" s="129"/>
      <c r="AA29" s="129">
        <v>0.95</v>
      </c>
      <c r="AB29" s="129"/>
      <c r="AC29" s="129"/>
      <c r="AD29" s="129">
        <v>0.95</v>
      </c>
      <c r="AE29" s="129"/>
      <c r="AF29" s="129"/>
      <c r="AG29" s="129">
        <v>0.95</v>
      </c>
      <c r="AH29" s="129"/>
      <c r="AI29" s="129"/>
      <c r="AJ29" s="129">
        <v>0.95</v>
      </c>
      <c r="AK29" s="75"/>
      <c r="AL29" s="75"/>
      <c r="AM29" s="75"/>
      <c r="AN29" s="75"/>
      <c r="AO29" s="75" t="s">
        <v>245</v>
      </c>
      <c r="AP29" s="78" t="s">
        <v>1753</v>
      </c>
      <c r="AQ29" s="283">
        <v>0</v>
      </c>
      <c r="AR29" s="283">
        <v>0</v>
      </c>
      <c r="AS29" s="283">
        <v>0</v>
      </c>
      <c r="AT29" s="283">
        <v>0</v>
      </c>
      <c r="AU29" s="283">
        <v>0</v>
      </c>
      <c r="AV29" s="283">
        <v>0</v>
      </c>
      <c r="AW29" s="283">
        <v>0</v>
      </c>
      <c r="AX29" s="283">
        <v>0</v>
      </c>
      <c r="AY29" s="283">
        <v>0</v>
      </c>
      <c r="AZ29" s="283">
        <v>0</v>
      </c>
      <c r="BA29" s="283">
        <v>0</v>
      </c>
      <c r="BB29" s="283">
        <v>0</v>
      </c>
      <c r="BC29" s="283">
        <v>0</v>
      </c>
      <c r="BD29" s="283">
        <v>0</v>
      </c>
      <c r="BE29" s="283">
        <v>0</v>
      </c>
      <c r="BF29" s="283">
        <v>0</v>
      </c>
      <c r="BG29" s="283">
        <v>0</v>
      </c>
      <c r="BH29" s="283">
        <v>0</v>
      </c>
      <c r="BI29" s="283">
        <v>0</v>
      </c>
      <c r="BJ29" s="283">
        <v>0</v>
      </c>
      <c r="BK29" s="283">
        <v>0</v>
      </c>
      <c r="BL29" s="283">
        <v>0</v>
      </c>
      <c r="BM29" s="283">
        <v>0</v>
      </c>
      <c r="BN29" s="283">
        <v>0</v>
      </c>
      <c r="BO29" s="178" t="s">
        <v>372</v>
      </c>
      <c r="BP29" s="178" t="s">
        <v>372</v>
      </c>
      <c r="BQ29" s="178" t="s">
        <v>372</v>
      </c>
      <c r="BR29" s="178" t="s">
        <v>372</v>
      </c>
      <c r="BS29" s="178" t="s">
        <v>372</v>
      </c>
      <c r="BT29" s="178" t="s">
        <v>372</v>
      </c>
      <c r="BU29" s="178" t="s">
        <v>372</v>
      </c>
      <c r="BV29" s="178" t="s">
        <v>372</v>
      </c>
      <c r="BW29" s="178" t="s">
        <v>372</v>
      </c>
      <c r="BX29" s="178" t="s">
        <v>372</v>
      </c>
      <c r="BY29" s="178" t="s">
        <v>372</v>
      </c>
      <c r="BZ29" s="178" t="s">
        <v>372</v>
      </c>
      <c r="CA29" s="352">
        <v>2</v>
      </c>
      <c r="CB29" s="286"/>
      <c r="CC29" s="273">
        <v>1</v>
      </c>
      <c r="CD29" s="273">
        <v>1</v>
      </c>
      <c r="CE29" s="294">
        <f t="shared" si="2"/>
        <v>1</v>
      </c>
      <c r="CF29" s="294">
        <f t="shared" si="3"/>
        <v>0.95</v>
      </c>
      <c r="CG29" s="252" t="s">
        <v>1677</v>
      </c>
      <c r="CH29" s="252" t="str">
        <f t="shared" si="4"/>
        <v xml:space="preserve">Porcentual </v>
      </c>
      <c r="CI29" s="252"/>
      <c r="CJ29" s="293">
        <v>1</v>
      </c>
      <c r="CK29" s="288" t="str">
        <f t="shared" si="6"/>
        <v>Delegatura Entidades Aseguramiento en Salud</v>
      </c>
      <c r="CL29" s="288" t="str">
        <f t="shared" si="7"/>
        <v>Porcentaje de avance en la actualización de la información de las fichas productos de los seguimiento</v>
      </c>
      <c r="CM29" s="288" t="str">
        <f t="shared" si="8"/>
        <v>Fichas técnicas con información actualizadas / Número de entidades en medida*100</v>
      </c>
      <c r="CN29" s="300">
        <f t="shared" si="9"/>
        <v>1</v>
      </c>
      <c r="CO29" s="300">
        <f t="shared" si="10"/>
        <v>1</v>
      </c>
      <c r="CP29" s="299">
        <f t="shared" si="13"/>
        <v>1</v>
      </c>
      <c r="CQ29" s="289">
        <f t="shared" si="11"/>
        <v>0.95</v>
      </c>
      <c r="CR29" s="289" t="str">
        <f t="shared" si="12"/>
        <v>CUMPLIO</v>
      </c>
      <c r="DB29" s="321" t="s">
        <v>2167</v>
      </c>
      <c r="DC29" s="229"/>
      <c r="DD29" s="229">
        <v>1</v>
      </c>
      <c r="DE29" s="229"/>
      <c r="DF29" s="229"/>
      <c r="DG29" s="229">
        <v>1</v>
      </c>
    </row>
    <row r="30" spans="1:111" s="79" customFormat="1" ht="409.6" thickTop="1" thickBot="1">
      <c r="A30" s="79" t="s">
        <v>1755</v>
      </c>
      <c r="B30" s="74" t="s">
        <v>176</v>
      </c>
      <c r="C30" s="74" t="s">
        <v>363</v>
      </c>
      <c r="D30" s="74" t="s">
        <v>2238</v>
      </c>
      <c r="E30" s="75" t="s">
        <v>364</v>
      </c>
      <c r="F30" s="75" t="s">
        <v>365</v>
      </c>
      <c r="G30" s="75" t="s">
        <v>2248</v>
      </c>
      <c r="H30" s="75" t="s">
        <v>2240</v>
      </c>
      <c r="I30" s="390" t="s">
        <v>2391</v>
      </c>
      <c r="J30" s="388" t="s">
        <v>2392</v>
      </c>
      <c r="K30" s="388" t="s">
        <v>2283</v>
      </c>
      <c r="L30" s="75" t="s">
        <v>2264</v>
      </c>
      <c r="M30" s="75" t="s">
        <v>2284</v>
      </c>
      <c r="N30" s="75" t="s">
        <v>1755</v>
      </c>
      <c r="O30" s="75" t="s">
        <v>180</v>
      </c>
      <c r="P30" s="75" t="s">
        <v>1756</v>
      </c>
      <c r="Q30" s="370" t="s">
        <v>2133</v>
      </c>
      <c r="R30" s="386" t="s">
        <v>2132</v>
      </c>
      <c r="S30" s="75" t="s">
        <v>2434</v>
      </c>
      <c r="T30" s="75" t="s">
        <v>366</v>
      </c>
      <c r="U30" s="75" t="s">
        <v>367</v>
      </c>
      <c r="V30" s="75" t="s">
        <v>368</v>
      </c>
      <c r="W30" s="367">
        <v>0</v>
      </c>
      <c r="X30" s="77">
        <v>1</v>
      </c>
      <c r="Y30" s="129"/>
      <c r="Z30" s="129"/>
      <c r="AA30" s="129">
        <v>1</v>
      </c>
      <c r="AB30" s="129"/>
      <c r="AC30" s="129"/>
      <c r="AD30" s="129">
        <v>1</v>
      </c>
      <c r="AE30" s="129"/>
      <c r="AF30" s="129"/>
      <c r="AG30" s="129">
        <v>1</v>
      </c>
      <c r="AH30" s="129"/>
      <c r="AI30" s="129"/>
      <c r="AJ30" s="129">
        <v>1</v>
      </c>
      <c r="AK30" s="75"/>
      <c r="AL30" s="75"/>
      <c r="AM30" s="75"/>
      <c r="AN30" s="75"/>
      <c r="AO30" s="75" t="s">
        <v>2156</v>
      </c>
      <c r="AP30" s="78" t="s">
        <v>1755</v>
      </c>
      <c r="AQ30" s="283">
        <v>0</v>
      </c>
      <c r="AR30" s="283">
        <v>0</v>
      </c>
      <c r="AS30" s="283">
        <v>0</v>
      </c>
      <c r="AT30" s="283">
        <v>0</v>
      </c>
      <c r="AU30" s="283">
        <v>0</v>
      </c>
      <c r="AV30" s="283">
        <v>0</v>
      </c>
      <c r="AW30" s="283">
        <v>0</v>
      </c>
      <c r="AX30" s="283">
        <v>0</v>
      </c>
      <c r="AY30" s="283">
        <v>0</v>
      </c>
      <c r="AZ30" s="283">
        <v>0</v>
      </c>
      <c r="BA30" s="283">
        <v>0</v>
      </c>
      <c r="BB30" s="283">
        <v>0</v>
      </c>
      <c r="BC30" s="283">
        <v>0</v>
      </c>
      <c r="BD30" s="283">
        <v>0</v>
      </c>
      <c r="BE30" s="283">
        <v>0</v>
      </c>
      <c r="BF30" s="283">
        <v>0</v>
      </c>
      <c r="BG30" s="283">
        <v>0</v>
      </c>
      <c r="BH30" s="283">
        <v>0</v>
      </c>
      <c r="BI30" s="283">
        <v>0</v>
      </c>
      <c r="BJ30" s="283">
        <v>0</v>
      </c>
      <c r="BK30" s="283">
        <v>0</v>
      </c>
      <c r="BL30" s="283">
        <v>0</v>
      </c>
      <c r="BM30" s="283">
        <v>0</v>
      </c>
      <c r="BN30" s="283">
        <v>0</v>
      </c>
      <c r="BO30" s="178" t="s">
        <v>372</v>
      </c>
      <c r="BP30" s="178" t="s">
        <v>372</v>
      </c>
      <c r="BQ30" s="178" t="s">
        <v>372</v>
      </c>
      <c r="BR30" s="178" t="s">
        <v>372</v>
      </c>
      <c r="BS30" s="178" t="s">
        <v>372</v>
      </c>
      <c r="BT30" s="178" t="s">
        <v>372</v>
      </c>
      <c r="BU30" s="178" t="s">
        <v>372</v>
      </c>
      <c r="BV30" s="178" t="s">
        <v>372</v>
      </c>
      <c r="BW30" s="178" t="s">
        <v>372</v>
      </c>
      <c r="BX30" s="178" t="s">
        <v>372</v>
      </c>
      <c r="BY30" s="178" t="s">
        <v>372</v>
      </c>
      <c r="BZ30" s="178" t="s">
        <v>372</v>
      </c>
      <c r="CA30" s="352">
        <v>1</v>
      </c>
      <c r="CB30" s="328"/>
      <c r="CC30" s="273">
        <f t="shared" si="0"/>
        <v>0</v>
      </c>
      <c r="CD30" s="273">
        <f t="shared" si="1"/>
        <v>0</v>
      </c>
      <c r="CE30" s="260" t="e">
        <f t="shared" si="2"/>
        <v>#DIV/0!</v>
      </c>
      <c r="CF30" s="293">
        <f t="shared" si="3"/>
        <v>1</v>
      </c>
      <c r="CG30" s="252" t="s">
        <v>1678</v>
      </c>
      <c r="CH30" s="252" t="str">
        <f t="shared" si="4"/>
        <v xml:space="preserve">Porcentual </v>
      </c>
      <c r="CI30" s="252"/>
      <c r="CJ30" s="293">
        <v>2</v>
      </c>
      <c r="CK30" s="290" t="str">
        <f t="shared" si="6"/>
        <v>Delegatura Prestadores de Servicios en Salud -DMEPSS</v>
      </c>
      <c r="CL30" s="290" t="str">
        <f t="shared" si="7"/>
        <v>Porcentaje de cumplimiento de seguimientos en campo a ESE bajo medida</v>
      </c>
      <c r="CM30" s="290" t="str">
        <f t="shared" si="8"/>
        <v>(Numero de seguimientos en campo realizados a los Prestadores de Servicios de Salud (PSS) bajo acción o medida especial / Total de seguimientos programados a ESE bajo medida)*100</v>
      </c>
      <c r="CN30" s="301">
        <f t="shared" si="9"/>
        <v>0</v>
      </c>
      <c r="CO30" s="301">
        <f t="shared" si="10"/>
        <v>0</v>
      </c>
      <c r="CP30" s="298" t="e">
        <f t="shared" si="13"/>
        <v>#DIV/0!</v>
      </c>
      <c r="CQ30" s="290">
        <f t="shared" si="11"/>
        <v>1</v>
      </c>
      <c r="CR30" s="291" t="str">
        <f t="shared" si="12"/>
        <v>SOBRECUMPLIO</v>
      </c>
      <c r="DB30" s="321" t="s">
        <v>2168</v>
      </c>
      <c r="DC30" s="229">
        <v>6</v>
      </c>
      <c r="DD30" s="229">
        <v>1</v>
      </c>
      <c r="DE30" s="229"/>
      <c r="DF30" s="229"/>
      <c r="DG30" s="229">
        <v>7</v>
      </c>
    </row>
    <row r="31" spans="1:111" s="79" customFormat="1" ht="409.6" thickTop="1" thickBot="1">
      <c r="A31" s="79" t="s">
        <v>1757</v>
      </c>
      <c r="B31" s="74" t="s">
        <v>176</v>
      </c>
      <c r="C31" s="74" t="s">
        <v>363</v>
      </c>
      <c r="D31" s="74" t="s">
        <v>2238</v>
      </c>
      <c r="E31" s="75" t="s">
        <v>364</v>
      </c>
      <c r="F31" s="75" t="s">
        <v>365</v>
      </c>
      <c r="G31" s="75" t="s">
        <v>2248</v>
      </c>
      <c r="H31" s="75" t="s">
        <v>2240</v>
      </c>
      <c r="I31" s="390" t="s">
        <v>2391</v>
      </c>
      <c r="J31" s="388" t="s">
        <v>2392</v>
      </c>
      <c r="K31" s="388" t="s">
        <v>2283</v>
      </c>
      <c r="L31" s="75" t="s">
        <v>2264</v>
      </c>
      <c r="M31" s="75" t="s">
        <v>2285</v>
      </c>
      <c r="N31" s="75" t="s">
        <v>1757</v>
      </c>
      <c r="O31" s="75" t="s">
        <v>1758</v>
      </c>
      <c r="P31" s="75" t="s">
        <v>1759</v>
      </c>
      <c r="Q31" s="370" t="s">
        <v>2131</v>
      </c>
      <c r="R31" s="386" t="s">
        <v>2130</v>
      </c>
      <c r="S31" s="75" t="s">
        <v>2202</v>
      </c>
      <c r="T31" s="75" t="s">
        <v>366</v>
      </c>
      <c r="U31" s="75" t="s">
        <v>367</v>
      </c>
      <c r="V31" s="75" t="s">
        <v>368</v>
      </c>
      <c r="W31" s="367">
        <v>0</v>
      </c>
      <c r="X31" s="77">
        <v>1</v>
      </c>
      <c r="Y31" s="129"/>
      <c r="Z31" s="129"/>
      <c r="AA31" s="129" t="s">
        <v>371</v>
      </c>
      <c r="AB31" s="129"/>
      <c r="AC31" s="129"/>
      <c r="AD31" s="129">
        <v>1</v>
      </c>
      <c r="AE31" s="129"/>
      <c r="AF31" s="129"/>
      <c r="AG31" s="129" t="s">
        <v>371</v>
      </c>
      <c r="AH31" s="129"/>
      <c r="AI31" s="129"/>
      <c r="AJ31" s="129">
        <v>1</v>
      </c>
      <c r="AK31" s="75"/>
      <c r="AL31" s="75"/>
      <c r="AM31" s="75"/>
      <c r="AN31" s="75"/>
      <c r="AO31" s="75" t="s">
        <v>2156</v>
      </c>
      <c r="AP31" s="78" t="s">
        <v>1757</v>
      </c>
      <c r="AQ31" s="283">
        <v>0</v>
      </c>
      <c r="AR31" s="283">
        <v>0</v>
      </c>
      <c r="AS31" s="283">
        <v>0</v>
      </c>
      <c r="AT31" s="283">
        <v>0</v>
      </c>
      <c r="AU31" s="283">
        <v>0</v>
      </c>
      <c r="AV31" s="283">
        <v>0</v>
      </c>
      <c r="AW31" s="283">
        <v>0</v>
      </c>
      <c r="AX31" s="283">
        <v>0</v>
      </c>
      <c r="AY31" s="283">
        <v>0</v>
      </c>
      <c r="AZ31" s="283">
        <v>0</v>
      </c>
      <c r="BA31" s="283">
        <v>0</v>
      </c>
      <c r="BB31" s="283">
        <v>0</v>
      </c>
      <c r="BC31" s="283">
        <v>0</v>
      </c>
      <c r="BD31" s="283">
        <v>0</v>
      </c>
      <c r="BE31" s="283">
        <v>0</v>
      </c>
      <c r="BF31" s="283">
        <v>0</v>
      </c>
      <c r="BG31" s="283">
        <v>0</v>
      </c>
      <c r="BH31" s="283">
        <v>0</v>
      </c>
      <c r="BI31" s="283">
        <v>0</v>
      </c>
      <c r="BJ31" s="283">
        <v>0</v>
      </c>
      <c r="BK31" s="283">
        <v>0</v>
      </c>
      <c r="BL31" s="283">
        <v>0</v>
      </c>
      <c r="BM31" s="283">
        <v>0</v>
      </c>
      <c r="BN31" s="283">
        <v>0</v>
      </c>
      <c r="BO31" s="178" t="s">
        <v>372</v>
      </c>
      <c r="BP31" s="178" t="s">
        <v>372</v>
      </c>
      <c r="BQ31" s="178" t="s">
        <v>372</v>
      </c>
      <c r="BR31" s="178" t="s">
        <v>372</v>
      </c>
      <c r="BS31" s="178" t="s">
        <v>372</v>
      </c>
      <c r="BT31" s="178" t="s">
        <v>372</v>
      </c>
      <c r="BU31" s="178" t="s">
        <v>372</v>
      </c>
      <c r="BV31" s="178" t="s">
        <v>372</v>
      </c>
      <c r="BW31" s="178" t="s">
        <v>372</v>
      </c>
      <c r="BX31" s="178" t="s">
        <v>372</v>
      </c>
      <c r="BY31" s="178" t="s">
        <v>372</v>
      </c>
      <c r="BZ31" s="178" t="s">
        <v>372</v>
      </c>
      <c r="CA31" s="352">
        <v>1</v>
      </c>
      <c r="CB31" s="328"/>
      <c r="CC31" s="273">
        <f t="shared" si="0"/>
        <v>0</v>
      </c>
      <c r="CD31" s="273">
        <f t="shared" si="1"/>
        <v>0</v>
      </c>
      <c r="CE31" s="260" t="e">
        <f t="shared" si="2"/>
        <v>#DIV/0!</v>
      </c>
      <c r="CF31" s="293">
        <f t="shared" si="3"/>
        <v>1</v>
      </c>
      <c r="CG31" s="252" t="s">
        <v>1678</v>
      </c>
      <c r="CH31" s="252" t="str">
        <f t="shared" si="4"/>
        <v xml:space="preserve">Porcentual </v>
      </c>
      <c r="CI31" s="252"/>
      <c r="CJ31" s="293">
        <v>3</v>
      </c>
      <c r="CK31" s="288" t="str">
        <f t="shared" si="6"/>
        <v>Delegatura Prestadores de Servicios en Salud -DMEPSS</v>
      </c>
      <c r="CL31" s="288" t="str">
        <f t="shared" si="7"/>
        <v>Porcentaje de acciones de monitoreo y verificación realizadas a agentes interventores, contralores, gerentes y revisores fiscales de los PSS con medida especial</v>
      </c>
      <c r="CM31" s="288" t="str">
        <f t="shared" si="8"/>
        <v>(Número de acciones de monitoreo y verificación realizadas a los agentes interventores, contralores, gerentes y revisores fiscales de los Prestadores de Servicios en Salud - PSS con medida adoptada  / Número de acciones de monitoreo y verificación programadas a los agentes interventores, contralores, gerentes y revisores fiscales de los Prestadores de Servicios en Salud - PSS con medida adoptada)</v>
      </c>
      <c r="CN31" s="300">
        <f t="shared" si="9"/>
        <v>0</v>
      </c>
      <c r="CO31" s="300">
        <f t="shared" si="10"/>
        <v>0</v>
      </c>
      <c r="CP31" s="299" t="e">
        <f t="shared" si="13"/>
        <v>#DIV/0!</v>
      </c>
      <c r="CQ31" s="288">
        <f t="shared" si="11"/>
        <v>1</v>
      </c>
      <c r="CR31" s="289" t="str">
        <f t="shared" si="12"/>
        <v>SOBRECUMPLIO</v>
      </c>
      <c r="DB31" s="321" t="s">
        <v>2169</v>
      </c>
      <c r="DC31" s="229">
        <v>2</v>
      </c>
      <c r="DD31" s="229"/>
      <c r="DE31" s="229"/>
      <c r="DF31" s="229"/>
      <c r="DG31" s="229">
        <v>2</v>
      </c>
    </row>
    <row r="32" spans="1:111" s="79" customFormat="1" ht="409.6" thickTop="1" thickBot="1">
      <c r="A32" s="79" t="s">
        <v>1760</v>
      </c>
      <c r="B32" s="74" t="s">
        <v>176</v>
      </c>
      <c r="C32" s="74" t="s">
        <v>363</v>
      </c>
      <c r="D32" s="74" t="s">
        <v>2238</v>
      </c>
      <c r="E32" s="75" t="s">
        <v>364</v>
      </c>
      <c r="F32" s="75" t="s">
        <v>365</v>
      </c>
      <c r="G32" s="75" t="s">
        <v>2248</v>
      </c>
      <c r="H32" s="75" t="s">
        <v>2240</v>
      </c>
      <c r="I32" s="392" t="s">
        <v>2407</v>
      </c>
      <c r="J32" s="393" t="s">
        <v>2408</v>
      </c>
      <c r="K32" s="388" t="s">
        <v>2283</v>
      </c>
      <c r="L32" s="75" t="s">
        <v>2264</v>
      </c>
      <c r="M32" s="75" t="s">
        <v>2286</v>
      </c>
      <c r="N32" s="75" t="s">
        <v>1760</v>
      </c>
      <c r="O32" s="75" t="s">
        <v>1761</v>
      </c>
      <c r="P32" s="75" t="s">
        <v>1762</v>
      </c>
      <c r="Q32" s="370" t="s">
        <v>2129</v>
      </c>
      <c r="R32" s="386" t="s">
        <v>2128</v>
      </c>
      <c r="S32" s="75" t="s">
        <v>2435</v>
      </c>
      <c r="T32" s="75" t="s">
        <v>366</v>
      </c>
      <c r="U32" s="75" t="s">
        <v>367</v>
      </c>
      <c r="V32" s="75" t="s">
        <v>368</v>
      </c>
      <c r="W32" s="367">
        <v>0</v>
      </c>
      <c r="X32" s="77">
        <v>1</v>
      </c>
      <c r="Y32" s="129"/>
      <c r="Z32" s="129"/>
      <c r="AA32" s="129" t="s">
        <v>371</v>
      </c>
      <c r="AB32" s="129"/>
      <c r="AC32" s="129"/>
      <c r="AD32" s="129">
        <v>1</v>
      </c>
      <c r="AE32" s="129"/>
      <c r="AF32" s="129"/>
      <c r="AG32" s="129" t="s">
        <v>371</v>
      </c>
      <c r="AH32" s="129"/>
      <c r="AI32" s="77"/>
      <c r="AJ32" s="129">
        <v>1</v>
      </c>
      <c r="AK32" s="75"/>
      <c r="AL32" s="75"/>
      <c r="AM32" s="75"/>
      <c r="AN32" s="75"/>
      <c r="AO32" s="75" t="s">
        <v>2156</v>
      </c>
      <c r="AP32" s="78" t="s">
        <v>1760</v>
      </c>
      <c r="AQ32" s="283">
        <v>0</v>
      </c>
      <c r="AR32" s="283">
        <v>0</v>
      </c>
      <c r="AS32" s="283">
        <v>0</v>
      </c>
      <c r="AT32" s="283">
        <v>0</v>
      </c>
      <c r="AU32" s="283">
        <v>0</v>
      </c>
      <c r="AV32" s="283">
        <v>0</v>
      </c>
      <c r="AW32" s="283">
        <v>0</v>
      </c>
      <c r="AX32" s="283">
        <v>0</v>
      </c>
      <c r="AY32" s="283">
        <v>0</v>
      </c>
      <c r="AZ32" s="283">
        <v>0</v>
      </c>
      <c r="BA32" s="283">
        <v>0</v>
      </c>
      <c r="BB32" s="283">
        <v>0</v>
      </c>
      <c r="BC32" s="283">
        <v>0</v>
      </c>
      <c r="BD32" s="283">
        <v>0</v>
      </c>
      <c r="BE32" s="283">
        <v>0</v>
      </c>
      <c r="BF32" s="283">
        <v>0</v>
      </c>
      <c r="BG32" s="283">
        <v>0</v>
      </c>
      <c r="BH32" s="283">
        <v>0</v>
      </c>
      <c r="BI32" s="283">
        <v>0</v>
      </c>
      <c r="BJ32" s="283">
        <v>0</v>
      </c>
      <c r="BK32" s="283">
        <v>0</v>
      </c>
      <c r="BL32" s="283">
        <v>0</v>
      </c>
      <c r="BM32" s="283">
        <v>0</v>
      </c>
      <c r="BN32" s="283">
        <v>0</v>
      </c>
      <c r="BO32" s="178" t="s">
        <v>372</v>
      </c>
      <c r="BP32" s="178" t="s">
        <v>372</v>
      </c>
      <c r="BQ32" s="178" t="s">
        <v>372</v>
      </c>
      <c r="BR32" s="178" t="s">
        <v>372</v>
      </c>
      <c r="BS32" s="178" t="s">
        <v>372</v>
      </c>
      <c r="BT32" s="178" t="s">
        <v>372</v>
      </c>
      <c r="BU32" s="178" t="s">
        <v>372</v>
      </c>
      <c r="BV32" s="178" t="s">
        <v>372</v>
      </c>
      <c r="BW32" s="178" t="s">
        <v>372</v>
      </c>
      <c r="BX32" s="178" t="s">
        <v>372</v>
      </c>
      <c r="BY32" s="178" t="s">
        <v>372</v>
      </c>
      <c r="BZ32" s="178" t="s">
        <v>372</v>
      </c>
      <c r="CA32" s="352">
        <v>2</v>
      </c>
      <c r="CB32" s="285"/>
      <c r="CC32" s="273">
        <f t="shared" si="0"/>
        <v>0</v>
      </c>
      <c r="CD32" s="273">
        <f t="shared" si="1"/>
        <v>0</v>
      </c>
      <c r="CE32" s="260" t="e">
        <f t="shared" si="2"/>
        <v>#DIV/0!</v>
      </c>
      <c r="CF32" s="293">
        <f t="shared" si="3"/>
        <v>1</v>
      </c>
      <c r="CG32" s="252" t="s">
        <v>1677</v>
      </c>
      <c r="CH32" s="252" t="str">
        <f t="shared" si="4"/>
        <v xml:space="preserve">Porcentual </v>
      </c>
      <c r="CI32" s="252"/>
      <c r="CJ32" s="293">
        <v>4</v>
      </c>
      <c r="CK32" s="290" t="str">
        <f t="shared" si="6"/>
        <v>Delegatura Prestadores de Servicios en Salud -DMEPSS</v>
      </c>
      <c r="CL32" s="290" t="str">
        <f t="shared" si="7"/>
        <v>Porcentaje de solicitudes tramitadas para la promoción de acuerdos de reestructuración de pasivos</v>
      </c>
      <c r="CM32" s="290" t="str">
        <f t="shared" si="8"/>
        <v>(Número de solicitudes de acuerdos de restructuración de pasivos evaluados en el periodo / Número de acuerdos de restructuración de pasivos solicitados con vencimiento del término)*100</v>
      </c>
      <c r="CN32" s="301">
        <f t="shared" si="9"/>
        <v>0</v>
      </c>
      <c r="CO32" s="301">
        <f t="shared" si="10"/>
        <v>0</v>
      </c>
      <c r="CP32" s="298" t="e">
        <f t="shared" si="13"/>
        <v>#DIV/0!</v>
      </c>
      <c r="CQ32" s="290">
        <f t="shared" si="11"/>
        <v>1</v>
      </c>
      <c r="CR32" s="291" t="str">
        <f t="shared" si="12"/>
        <v>CUMPLIO</v>
      </c>
      <c r="DB32" s="321" t="s">
        <v>2170</v>
      </c>
      <c r="DC32" s="229">
        <v>5</v>
      </c>
      <c r="DD32" s="229">
        <v>2</v>
      </c>
      <c r="DE32" s="229">
        <v>1</v>
      </c>
      <c r="DF32" s="229"/>
      <c r="DG32" s="229">
        <v>8</v>
      </c>
    </row>
    <row r="33" spans="1:111" s="79" customFormat="1" ht="409.6" thickTop="1" thickBot="1">
      <c r="A33" s="79" t="s">
        <v>1763</v>
      </c>
      <c r="B33" s="74" t="s">
        <v>176</v>
      </c>
      <c r="C33" s="74" t="s">
        <v>363</v>
      </c>
      <c r="D33" s="74" t="s">
        <v>2238</v>
      </c>
      <c r="E33" s="75" t="s">
        <v>364</v>
      </c>
      <c r="F33" s="75" t="s">
        <v>365</v>
      </c>
      <c r="G33" s="75" t="s">
        <v>2248</v>
      </c>
      <c r="H33" s="75" t="s">
        <v>2240</v>
      </c>
      <c r="I33" s="392" t="s">
        <v>2407</v>
      </c>
      <c r="J33" s="393" t="s">
        <v>2408</v>
      </c>
      <c r="K33" s="75" t="s">
        <v>2283</v>
      </c>
      <c r="L33" s="75" t="s">
        <v>2264</v>
      </c>
      <c r="M33" s="75" t="s">
        <v>2287</v>
      </c>
      <c r="N33" s="75" t="s">
        <v>1763</v>
      </c>
      <c r="O33" s="75" t="s">
        <v>1764</v>
      </c>
      <c r="P33" s="75" t="s">
        <v>1765</v>
      </c>
      <c r="Q33" s="370" t="s">
        <v>2127</v>
      </c>
      <c r="R33" s="386" t="s">
        <v>2126</v>
      </c>
      <c r="S33" s="75" t="s">
        <v>2436</v>
      </c>
      <c r="T33" s="75" t="s">
        <v>366</v>
      </c>
      <c r="U33" s="75" t="s">
        <v>367</v>
      </c>
      <c r="V33" s="75" t="s">
        <v>368</v>
      </c>
      <c r="W33" s="367">
        <v>0</v>
      </c>
      <c r="X33" s="77">
        <v>1</v>
      </c>
      <c r="Y33" s="129"/>
      <c r="Z33" s="129"/>
      <c r="AA33" s="129" t="s">
        <v>371</v>
      </c>
      <c r="AB33" s="129"/>
      <c r="AC33" s="129"/>
      <c r="AD33" s="129">
        <v>1</v>
      </c>
      <c r="AE33" s="129"/>
      <c r="AF33" s="129"/>
      <c r="AG33" s="129" t="s">
        <v>371</v>
      </c>
      <c r="AH33" s="129"/>
      <c r="AI33" s="129"/>
      <c r="AJ33" s="77">
        <v>1</v>
      </c>
      <c r="AK33" s="75"/>
      <c r="AL33" s="75"/>
      <c r="AM33" s="75"/>
      <c r="AN33" s="75"/>
      <c r="AO33" s="75" t="s">
        <v>2156</v>
      </c>
      <c r="AP33" s="78" t="s">
        <v>1763</v>
      </c>
      <c r="AQ33" s="283">
        <v>0</v>
      </c>
      <c r="AR33" s="283">
        <v>0</v>
      </c>
      <c r="AS33" s="283">
        <v>0</v>
      </c>
      <c r="AT33" s="283">
        <v>0</v>
      </c>
      <c r="AU33" s="283">
        <v>0</v>
      </c>
      <c r="AV33" s="283">
        <v>0</v>
      </c>
      <c r="AW33" s="283">
        <v>0</v>
      </c>
      <c r="AX33" s="283">
        <v>0</v>
      </c>
      <c r="AY33" s="283">
        <v>0</v>
      </c>
      <c r="AZ33" s="283">
        <v>0</v>
      </c>
      <c r="BA33" s="283">
        <v>0</v>
      </c>
      <c r="BB33" s="283">
        <v>0</v>
      </c>
      <c r="BC33" s="283">
        <v>0</v>
      </c>
      <c r="BD33" s="283">
        <v>0</v>
      </c>
      <c r="BE33" s="283">
        <v>0</v>
      </c>
      <c r="BF33" s="283">
        <v>0</v>
      </c>
      <c r="BG33" s="283">
        <v>0</v>
      </c>
      <c r="BH33" s="283">
        <v>0</v>
      </c>
      <c r="BI33" s="283">
        <v>0</v>
      </c>
      <c r="BJ33" s="283">
        <v>0</v>
      </c>
      <c r="BK33" s="283">
        <v>0</v>
      </c>
      <c r="BL33" s="283">
        <v>0</v>
      </c>
      <c r="BM33" s="283">
        <v>0</v>
      </c>
      <c r="BN33" s="283">
        <v>0</v>
      </c>
      <c r="BO33" s="178" t="s">
        <v>372</v>
      </c>
      <c r="BP33" s="178" t="s">
        <v>372</v>
      </c>
      <c r="BQ33" s="178" t="s">
        <v>372</v>
      </c>
      <c r="BR33" s="178" t="s">
        <v>372</v>
      </c>
      <c r="BS33" s="178" t="s">
        <v>372</v>
      </c>
      <c r="BT33" s="178" t="s">
        <v>372</v>
      </c>
      <c r="BU33" s="178" t="s">
        <v>372</v>
      </c>
      <c r="BV33" s="178" t="s">
        <v>372</v>
      </c>
      <c r="BW33" s="178" t="s">
        <v>372</v>
      </c>
      <c r="BX33" s="178" t="s">
        <v>372</v>
      </c>
      <c r="BY33" s="178" t="s">
        <v>372</v>
      </c>
      <c r="BZ33" s="178" t="s">
        <v>372</v>
      </c>
      <c r="CA33" s="352">
        <v>1</v>
      </c>
      <c r="CB33" s="328"/>
      <c r="CC33" s="273">
        <f t="shared" si="0"/>
        <v>0</v>
      </c>
      <c r="CD33" s="273">
        <f t="shared" si="1"/>
        <v>0</v>
      </c>
      <c r="CE33" s="294" t="e">
        <f t="shared" si="2"/>
        <v>#DIV/0!</v>
      </c>
      <c r="CF33" s="294">
        <f t="shared" si="3"/>
        <v>1</v>
      </c>
      <c r="CG33" s="252" t="s">
        <v>1678</v>
      </c>
      <c r="CH33" s="252" t="str">
        <f t="shared" si="4"/>
        <v xml:space="preserve">Porcentual </v>
      </c>
      <c r="CI33" s="252"/>
      <c r="CJ33" s="293">
        <v>5</v>
      </c>
      <c r="CK33" s="288" t="str">
        <f t="shared" si="6"/>
        <v>Delegatura Prestadores de Servicios en Salud -DMEPSS</v>
      </c>
      <c r="CL33" s="288" t="str">
        <f t="shared" si="7"/>
        <v>Porcentaje de acciones de seguimiento a promotores de acuerdos de reestructuración de pasivos y gestión de la Junta de Vigilancia durante la celebración del acuerdo y ejecución de este</v>
      </c>
      <c r="CM33" s="288" t="str">
        <f t="shared" si="8"/>
        <v>(Número de acciones de seguimiento a la gestión de promotores de acuerdos de reestructuración de pasivos y Junta de Vigilancia realizadas / Número de acciones de seguimiento a la gestión de promotores de acuerdos de reestructuración de pasivos y Junta de Vigilancia programadas )*100</v>
      </c>
      <c r="CN33" s="300">
        <f t="shared" si="9"/>
        <v>0</v>
      </c>
      <c r="CO33" s="300">
        <f t="shared" si="10"/>
        <v>0</v>
      </c>
      <c r="CP33" s="299" t="e">
        <f t="shared" si="13"/>
        <v>#DIV/0!</v>
      </c>
      <c r="CQ33" s="289">
        <f t="shared" si="11"/>
        <v>1</v>
      </c>
      <c r="CR33" s="289" t="str">
        <f t="shared" si="12"/>
        <v>SOBRECUMPLIO</v>
      </c>
      <c r="DB33" s="321" t="s">
        <v>2171</v>
      </c>
      <c r="DC33" s="229">
        <v>3</v>
      </c>
      <c r="DD33" s="229">
        <v>3</v>
      </c>
      <c r="DE33" s="229">
        <v>2</v>
      </c>
      <c r="DF33" s="229"/>
      <c r="DG33" s="229">
        <v>8</v>
      </c>
    </row>
    <row r="34" spans="1:111" s="79" customFormat="1" ht="409.6" thickTop="1" thickBot="1">
      <c r="A34" s="79" t="s">
        <v>1766</v>
      </c>
      <c r="B34" s="74" t="s">
        <v>176</v>
      </c>
      <c r="C34" s="74" t="s">
        <v>363</v>
      </c>
      <c r="D34" s="74" t="s">
        <v>2238</v>
      </c>
      <c r="E34" s="75" t="s">
        <v>364</v>
      </c>
      <c r="F34" s="75" t="s">
        <v>365</v>
      </c>
      <c r="G34" s="75" t="s">
        <v>2248</v>
      </c>
      <c r="H34" s="75" t="s">
        <v>2240</v>
      </c>
      <c r="I34" s="390" t="s">
        <v>2391</v>
      </c>
      <c r="J34" s="388" t="s">
        <v>2392</v>
      </c>
      <c r="K34" s="75" t="s">
        <v>2283</v>
      </c>
      <c r="L34" s="75" t="s">
        <v>2264</v>
      </c>
      <c r="M34" s="75" t="s">
        <v>2288</v>
      </c>
      <c r="N34" s="75" t="s">
        <v>1766</v>
      </c>
      <c r="O34" s="76" t="s">
        <v>1767</v>
      </c>
      <c r="P34" s="76" t="s">
        <v>1768</v>
      </c>
      <c r="Q34" s="364" t="s">
        <v>2125</v>
      </c>
      <c r="R34" s="386" t="s">
        <v>2124</v>
      </c>
      <c r="S34" s="76" t="s">
        <v>2437</v>
      </c>
      <c r="T34" s="75" t="s">
        <v>366</v>
      </c>
      <c r="U34" s="75" t="s">
        <v>367</v>
      </c>
      <c r="V34" s="75" t="s">
        <v>368</v>
      </c>
      <c r="W34" s="365">
        <v>0</v>
      </c>
      <c r="X34" s="190">
        <v>1</v>
      </c>
      <c r="Y34" s="402"/>
      <c r="Z34" s="402"/>
      <c r="AA34" s="402" t="s">
        <v>371</v>
      </c>
      <c r="AB34" s="402"/>
      <c r="AC34" s="402"/>
      <c r="AD34" s="402">
        <v>1</v>
      </c>
      <c r="AE34" s="402"/>
      <c r="AF34" s="402"/>
      <c r="AG34" s="402" t="s">
        <v>371</v>
      </c>
      <c r="AH34" s="402"/>
      <c r="AI34" s="402"/>
      <c r="AJ34" s="402">
        <v>1</v>
      </c>
      <c r="AK34" s="75"/>
      <c r="AL34" s="75"/>
      <c r="AM34" s="75"/>
      <c r="AN34" s="75"/>
      <c r="AO34" s="75" t="s">
        <v>2157</v>
      </c>
      <c r="AP34" s="78" t="s">
        <v>1766</v>
      </c>
      <c r="AQ34" s="283">
        <v>0</v>
      </c>
      <c r="AR34" s="283">
        <v>0</v>
      </c>
      <c r="AS34" s="283">
        <v>0</v>
      </c>
      <c r="AT34" s="283">
        <v>0</v>
      </c>
      <c r="AU34" s="283">
        <v>0</v>
      </c>
      <c r="AV34" s="283">
        <v>0</v>
      </c>
      <c r="AW34" s="283">
        <v>0</v>
      </c>
      <c r="AX34" s="283">
        <v>0</v>
      </c>
      <c r="AY34" s="283">
        <v>0</v>
      </c>
      <c r="AZ34" s="283">
        <v>0</v>
      </c>
      <c r="BA34" s="283">
        <v>0</v>
      </c>
      <c r="BB34" s="283">
        <v>0</v>
      </c>
      <c r="BC34" s="283">
        <v>0</v>
      </c>
      <c r="BD34" s="283">
        <v>0</v>
      </c>
      <c r="BE34" s="283">
        <v>0</v>
      </c>
      <c r="BF34" s="283">
        <v>0</v>
      </c>
      <c r="BG34" s="283">
        <v>0</v>
      </c>
      <c r="BH34" s="283">
        <v>0</v>
      </c>
      <c r="BI34" s="283">
        <v>0</v>
      </c>
      <c r="BJ34" s="283">
        <v>0</v>
      </c>
      <c r="BK34" s="283">
        <v>0</v>
      </c>
      <c r="BL34" s="283">
        <v>0</v>
      </c>
      <c r="BM34" s="283">
        <v>0</v>
      </c>
      <c r="BN34" s="283">
        <v>0</v>
      </c>
      <c r="BO34" s="178" t="s">
        <v>372</v>
      </c>
      <c r="BP34" s="178" t="s">
        <v>372</v>
      </c>
      <c r="BQ34" s="178" t="s">
        <v>372</v>
      </c>
      <c r="BR34" s="178" t="s">
        <v>372</v>
      </c>
      <c r="BS34" s="178" t="s">
        <v>372</v>
      </c>
      <c r="BT34" s="178" t="s">
        <v>372</v>
      </c>
      <c r="BU34" s="178" t="s">
        <v>372</v>
      </c>
      <c r="BV34" s="178" t="s">
        <v>372</v>
      </c>
      <c r="BW34" s="178" t="s">
        <v>372</v>
      </c>
      <c r="BX34" s="178" t="s">
        <v>372</v>
      </c>
      <c r="BY34" s="178" t="s">
        <v>372</v>
      </c>
      <c r="BZ34" s="178" t="s">
        <v>372</v>
      </c>
      <c r="CA34" s="352">
        <v>1</v>
      </c>
      <c r="CB34" s="285"/>
      <c r="CC34" s="273">
        <f t="shared" si="0"/>
        <v>0</v>
      </c>
      <c r="CD34" s="273">
        <f t="shared" si="1"/>
        <v>0</v>
      </c>
      <c r="CE34" s="294" t="e">
        <f t="shared" si="2"/>
        <v>#DIV/0!</v>
      </c>
      <c r="CF34" s="294">
        <f t="shared" si="3"/>
        <v>1</v>
      </c>
      <c r="CG34" s="252" t="s">
        <v>1677</v>
      </c>
      <c r="CH34" s="252" t="str">
        <f t="shared" si="4"/>
        <v xml:space="preserve">Porcentual </v>
      </c>
      <c r="CI34" s="252"/>
      <c r="CJ34" s="293">
        <v>1</v>
      </c>
      <c r="CK34" s="290" t="str">
        <f t="shared" si="6"/>
        <v xml:space="preserve">Delegatura Prestadores de Servicios en Salud </v>
      </c>
      <c r="CL34" s="290" t="str">
        <f t="shared" si="7"/>
        <v xml:space="preserve">Porcentaje de eventos de difusión, socialización y capacitación realizados en relación con las acciones y medidas especiales adoptadas a los Prestadores de Servicios de Salud-PSS de la Superintendencia Nacional de Salud </v>
      </c>
      <c r="CM34" s="290" t="str">
        <f t="shared" si="8"/>
        <v>(Número de Eventos de difusión, socialización y capacitación realizados / Número de Eventos de difusión, socialización y capacitación programados)*100</v>
      </c>
      <c r="CN34" s="301">
        <f t="shared" si="9"/>
        <v>0</v>
      </c>
      <c r="CO34" s="301">
        <f t="shared" si="10"/>
        <v>0</v>
      </c>
      <c r="CP34" s="298" t="e">
        <f t="shared" si="13"/>
        <v>#DIV/0!</v>
      </c>
      <c r="CQ34" s="291">
        <f t="shared" si="11"/>
        <v>1</v>
      </c>
      <c r="CR34" s="291" t="str">
        <f t="shared" si="12"/>
        <v>CUMPLIO</v>
      </c>
      <c r="DB34" s="321" t="s">
        <v>2172</v>
      </c>
      <c r="DC34" s="229">
        <v>3</v>
      </c>
      <c r="DD34" s="229">
        <v>1</v>
      </c>
      <c r="DE34" s="229"/>
      <c r="DF34" s="229"/>
      <c r="DG34" s="229">
        <v>4</v>
      </c>
    </row>
    <row r="35" spans="1:111" s="79" customFormat="1" ht="409.6" thickTop="1" thickBot="1">
      <c r="A35" s="79" t="s">
        <v>1769</v>
      </c>
      <c r="B35" s="74" t="s">
        <v>176</v>
      </c>
      <c r="C35" s="74" t="s">
        <v>363</v>
      </c>
      <c r="D35" s="74" t="s">
        <v>2238</v>
      </c>
      <c r="E35" s="75" t="s">
        <v>364</v>
      </c>
      <c r="F35" s="75" t="s">
        <v>365</v>
      </c>
      <c r="G35" s="75" t="s">
        <v>2248</v>
      </c>
      <c r="H35" s="75" t="s">
        <v>2240</v>
      </c>
      <c r="I35" s="390" t="s">
        <v>2415</v>
      </c>
      <c r="J35" s="388" t="s">
        <v>2416</v>
      </c>
      <c r="K35" s="388" t="s">
        <v>2283</v>
      </c>
      <c r="L35" s="75" t="s">
        <v>2264</v>
      </c>
      <c r="M35" s="75" t="s">
        <v>2289</v>
      </c>
      <c r="N35" s="75" t="s">
        <v>1769</v>
      </c>
      <c r="O35" s="76" t="s">
        <v>1770</v>
      </c>
      <c r="P35" s="76" t="s">
        <v>1771</v>
      </c>
      <c r="Q35" s="364" t="s">
        <v>2123</v>
      </c>
      <c r="R35" s="386" t="s">
        <v>2122</v>
      </c>
      <c r="S35" s="76" t="s">
        <v>2438</v>
      </c>
      <c r="T35" s="75" t="s">
        <v>366</v>
      </c>
      <c r="U35" s="75" t="s">
        <v>367</v>
      </c>
      <c r="V35" s="75" t="s">
        <v>368</v>
      </c>
      <c r="W35" s="76">
        <v>0</v>
      </c>
      <c r="X35" s="402">
        <v>1</v>
      </c>
      <c r="Y35" s="402"/>
      <c r="Z35" s="402"/>
      <c r="AA35" s="402" t="s">
        <v>371</v>
      </c>
      <c r="AB35" s="402"/>
      <c r="AC35" s="402"/>
      <c r="AD35" s="402">
        <v>1</v>
      </c>
      <c r="AE35" s="402"/>
      <c r="AF35" s="402"/>
      <c r="AG35" s="402" t="s">
        <v>371</v>
      </c>
      <c r="AH35" s="402"/>
      <c r="AI35" s="402"/>
      <c r="AJ35" s="402">
        <v>1</v>
      </c>
      <c r="AK35" s="76"/>
      <c r="AL35" s="76"/>
      <c r="AM35" s="76"/>
      <c r="AN35" s="84"/>
      <c r="AO35" s="75" t="s">
        <v>2158</v>
      </c>
      <c r="AP35" s="78" t="s">
        <v>1769</v>
      </c>
      <c r="AQ35" s="283">
        <v>0</v>
      </c>
      <c r="AR35" s="283">
        <v>0</v>
      </c>
      <c r="AS35" s="283">
        <v>0</v>
      </c>
      <c r="AT35" s="283">
        <v>0</v>
      </c>
      <c r="AU35" s="283">
        <v>0</v>
      </c>
      <c r="AV35" s="283">
        <v>0</v>
      </c>
      <c r="AW35" s="283">
        <v>0</v>
      </c>
      <c r="AX35" s="283">
        <v>0</v>
      </c>
      <c r="AY35" s="283">
        <v>0</v>
      </c>
      <c r="AZ35" s="283">
        <v>0</v>
      </c>
      <c r="BA35" s="283">
        <v>0</v>
      </c>
      <c r="BB35" s="283">
        <v>0</v>
      </c>
      <c r="BC35" s="283">
        <v>0</v>
      </c>
      <c r="BD35" s="283">
        <v>0</v>
      </c>
      <c r="BE35" s="283">
        <v>0</v>
      </c>
      <c r="BF35" s="283">
        <v>0</v>
      </c>
      <c r="BG35" s="283">
        <v>0</v>
      </c>
      <c r="BH35" s="283">
        <v>0</v>
      </c>
      <c r="BI35" s="283">
        <v>0</v>
      </c>
      <c r="BJ35" s="283">
        <v>0</v>
      </c>
      <c r="BK35" s="283">
        <v>0</v>
      </c>
      <c r="BL35" s="283">
        <v>0</v>
      </c>
      <c r="BM35" s="283">
        <v>0</v>
      </c>
      <c r="BN35" s="283">
        <v>0</v>
      </c>
      <c r="BO35" s="178" t="s">
        <v>372</v>
      </c>
      <c r="BP35" s="178" t="s">
        <v>372</v>
      </c>
      <c r="BQ35" s="178" t="s">
        <v>372</v>
      </c>
      <c r="BR35" s="178" t="s">
        <v>372</v>
      </c>
      <c r="BS35" s="178" t="s">
        <v>372</v>
      </c>
      <c r="BT35" s="178" t="s">
        <v>372</v>
      </c>
      <c r="BU35" s="178" t="s">
        <v>372</v>
      </c>
      <c r="BV35" s="178" t="s">
        <v>372</v>
      </c>
      <c r="BW35" s="178" t="s">
        <v>372</v>
      </c>
      <c r="BX35" s="178" t="s">
        <v>372</v>
      </c>
      <c r="BY35" s="178" t="s">
        <v>372</v>
      </c>
      <c r="BZ35" s="178" t="s">
        <v>372</v>
      </c>
      <c r="CA35" s="352">
        <v>2</v>
      </c>
      <c r="CB35" s="285"/>
      <c r="CC35" s="273">
        <v>0</v>
      </c>
      <c r="CD35" s="273">
        <v>0</v>
      </c>
      <c r="CE35" s="294" t="e">
        <f t="shared" si="2"/>
        <v>#DIV/0!</v>
      </c>
      <c r="CF35" s="294">
        <f t="shared" si="3"/>
        <v>1</v>
      </c>
      <c r="CG35" s="252" t="s">
        <v>1677</v>
      </c>
      <c r="CH35" s="252" t="str">
        <f t="shared" si="4"/>
        <v xml:space="preserve">Porcentual </v>
      </c>
      <c r="CI35" s="252"/>
      <c r="CJ35" s="293">
        <v>2</v>
      </c>
      <c r="CK35" s="288" t="str">
        <f t="shared" si="6"/>
        <v xml:space="preserve">Delegatura Prestadores de Servicios en Salud -DIVPSS </v>
      </c>
      <c r="CL35" s="288" t="str">
        <f t="shared" si="7"/>
        <v>Porcentaje de acciones de vigilancia implementadas frente a las alertas financieras identificadas en las ESE relacionadas con el reporte del insumo para la contribución ante la Supersalud</v>
      </c>
      <c r="CM35" s="288" t="str">
        <f t="shared" si="8"/>
        <v>(Número de acciones implementadas en el marco del plan de abordaje inmediato para las ESE / No de acciones identificadas que han generado alertas relacionadas con su situación financiera)*100</v>
      </c>
      <c r="CN35" s="300">
        <f t="shared" si="9"/>
        <v>0</v>
      </c>
      <c r="CO35" s="300">
        <f t="shared" si="10"/>
        <v>0</v>
      </c>
      <c r="CP35" s="299" t="e">
        <f t="shared" si="13"/>
        <v>#DIV/0!</v>
      </c>
      <c r="CQ35" s="289">
        <f t="shared" si="11"/>
        <v>1</v>
      </c>
      <c r="CR35" s="289" t="str">
        <f t="shared" si="12"/>
        <v>CUMPLIO</v>
      </c>
      <c r="DB35" s="321" t="s">
        <v>160</v>
      </c>
      <c r="DC35" s="229">
        <v>76</v>
      </c>
      <c r="DD35" s="229">
        <v>27</v>
      </c>
      <c r="DE35" s="229">
        <v>25</v>
      </c>
      <c r="DF35" s="229">
        <v>1</v>
      </c>
      <c r="DG35" s="229">
        <v>129</v>
      </c>
    </row>
    <row r="36" spans="1:111" s="79" customFormat="1" ht="127.5" customHeight="1" thickTop="1" thickBot="1">
      <c r="A36" s="79" t="s">
        <v>1772</v>
      </c>
      <c r="B36" s="74" t="s">
        <v>176</v>
      </c>
      <c r="C36" s="74" t="s">
        <v>363</v>
      </c>
      <c r="D36" s="74" t="s">
        <v>2238</v>
      </c>
      <c r="E36" s="75" t="s">
        <v>364</v>
      </c>
      <c r="F36" s="75" t="s">
        <v>365</v>
      </c>
      <c r="G36" s="75" t="s">
        <v>2248</v>
      </c>
      <c r="H36" s="75" t="s">
        <v>2240</v>
      </c>
      <c r="I36" s="390" t="s">
        <v>2415</v>
      </c>
      <c r="J36" s="388" t="s">
        <v>2416</v>
      </c>
      <c r="K36" s="75" t="s">
        <v>2283</v>
      </c>
      <c r="L36" s="75" t="s">
        <v>2264</v>
      </c>
      <c r="M36" s="75" t="s">
        <v>2290</v>
      </c>
      <c r="N36" s="75" t="s">
        <v>1772</v>
      </c>
      <c r="O36" s="76" t="s">
        <v>1773</v>
      </c>
      <c r="P36" s="76" t="s">
        <v>1774</v>
      </c>
      <c r="Q36" s="364" t="s">
        <v>2121</v>
      </c>
      <c r="R36" s="386" t="s">
        <v>2120</v>
      </c>
      <c r="S36" s="76" t="s">
        <v>2439</v>
      </c>
      <c r="T36" s="75" t="s">
        <v>366</v>
      </c>
      <c r="U36" s="75" t="s">
        <v>367</v>
      </c>
      <c r="V36" s="75" t="s">
        <v>368</v>
      </c>
      <c r="W36" s="76">
        <v>0</v>
      </c>
      <c r="X36" s="402">
        <v>1</v>
      </c>
      <c r="Y36" s="402"/>
      <c r="Z36" s="402"/>
      <c r="AA36" s="402" t="s">
        <v>371</v>
      </c>
      <c r="AB36" s="402"/>
      <c r="AC36" s="402"/>
      <c r="AD36" s="402">
        <v>1</v>
      </c>
      <c r="AE36" s="402"/>
      <c r="AF36" s="402"/>
      <c r="AG36" s="402" t="s">
        <v>371</v>
      </c>
      <c r="AH36" s="402"/>
      <c r="AI36" s="402"/>
      <c r="AJ36" s="402">
        <v>1</v>
      </c>
      <c r="AK36" s="75"/>
      <c r="AL36" s="75"/>
      <c r="AM36" s="75"/>
      <c r="AN36" s="75"/>
      <c r="AO36" s="75" t="s">
        <v>2158</v>
      </c>
      <c r="AP36" s="78" t="s">
        <v>1772</v>
      </c>
      <c r="AQ36" s="283">
        <v>0</v>
      </c>
      <c r="AR36" s="283">
        <v>0</v>
      </c>
      <c r="AS36" s="283">
        <v>0</v>
      </c>
      <c r="AT36" s="283">
        <v>0</v>
      </c>
      <c r="AU36" s="283">
        <v>0</v>
      </c>
      <c r="AV36" s="283">
        <v>0</v>
      </c>
      <c r="AW36" s="283">
        <v>0</v>
      </c>
      <c r="AX36" s="283">
        <v>0</v>
      </c>
      <c r="AY36" s="283">
        <v>0</v>
      </c>
      <c r="AZ36" s="283">
        <v>0</v>
      </c>
      <c r="BA36" s="283">
        <v>0</v>
      </c>
      <c r="BB36" s="283">
        <v>0</v>
      </c>
      <c r="BC36" s="283">
        <v>0</v>
      </c>
      <c r="BD36" s="283">
        <v>0</v>
      </c>
      <c r="BE36" s="283">
        <v>0</v>
      </c>
      <c r="BF36" s="283">
        <v>0</v>
      </c>
      <c r="BG36" s="283">
        <v>0</v>
      </c>
      <c r="BH36" s="283">
        <v>0</v>
      </c>
      <c r="BI36" s="283">
        <v>0</v>
      </c>
      <c r="BJ36" s="283">
        <v>0</v>
      </c>
      <c r="BK36" s="283">
        <v>0</v>
      </c>
      <c r="BL36" s="283">
        <v>0</v>
      </c>
      <c r="BM36" s="283">
        <v>0</v>
      </c>
      <c r="BN36" s="283">
        <v>0</v>
      </c>
      <c r="BO36" s="178" t="s">
        <v>372</v>
      </c>
      <c r="BP36" s="178" t="s">
        <v>372</v>
      </c>
      <c r="BQ36" s="178" t="s">
        <v>372</v>
      </c>
      <c r="BR36" s="178" t="s">
        <v>372</v>
      </c>
      <c r="BS36" s="178" t="s">
        <v>372</v>
      </c>
      <c r="BT36" s="178" t="s">
        <v>372</v>
      </c>
      <c r="BU36" s="178" t="s">
        <v>372</v>
      </c>
      <c r="BV36" s="178" t="s">
        <v>372</v>
      </c>
      <c r="BW36" s="178" t="s">
        <v>372</v>
      </c>
      <c r="BX36" s="178" t="s">
        <v>372</v>
      </c>
      <c r="BY36" s="178" t="s">
        <v>372</v>
      </c>
      <c r="BZ36" s="178" t="s">
        <v>372</v>
      </c>
      <c r="CA36" s="352">
        <v>2</v>
      </c>
      <c r="CB36" s="285"/>
      <c r="CC36" s="273">
        <f t="shared" si="0"/>
        <v>0</v>
      </c>
      <c r="CD36" s="273">
        <f t="shared" si="1"/>
        <v>0</v>
      </c>
      <c r="CE36" s="294" t="e">
        <f t="shared" si="2"/>
        <v>#DIV/0!</v>
      </c>
      <c r="CF36" s="294">
        <f t="shared" si="3"/>
        <v>1</v>
      </c>
      <c r="CG36" s="252" t="s">
        <v>1677</v>
      </c>
      <c r="CH36" s="252" t="str">
        <f t="shared" si="4"/>
        <v xml:space="preserve">Porcentual </v>
      </c>
      <c r="CI36" s="252"/>
      <c r="CJ36" s="293">
        <v>3</v>
      </c>
      <c r="CK36" s="290" t="str">
        <f t="shared" si="6"/>
        <v xml:space="preserve">Delegatura Prestadores de Servicios en Salud -DIVPSS </v>
      </c>
      <c r="CL36" s="290" t="str">
        <f t="shared" si="7"/>
        <v xml:space="preserve">Porcentaje de ESE con seguimiento a los recursos asignados para la implementación de los equipos básicos en Salud </v>
      </c>
      <c r="CM36" s="290" t="str">
        <f t="shared" si="8"/>
        <v>(Número de ESE con seguimientos efectuados / Numero de ESE priorizadas para seguimiento) * 100</v>
      </c>
      <c r="CN36" s="301">
        <f t="shared" si="9"/>
        <v>0</v>
      </c>
      <c r="CO36" s="301">
        <f t="shared" si="10"/>
        <v>0</v>
      </c>
      <c r="CP36" s="298" t="e">
        <f t="shared" si="13"/>
        <v>#DIV/0!</v>
      </c>
      <c r="CQ36" s="291">
        <f t="shared" si="11"/>
        <v>1</v>
      </c>
      <c r="CR36" s="291" t="str">
        <f t="shared" si="12"/>
        <v>CUMPLIO</v>
      </c>
      <c r="DB36" s="229"/>
      <c r="DC36" s="293"/>
      <c r="DD36" s="293"/>
      <c r="DE36" s="293"/>
      <c r="DF36" s="293"/>
      <c r="DG36" s="293"/>
    </row>
    <row r="37" spans="1:111" s="79" customFormat="1" ht="127.5" customHeight="1" thickTop="1" thickBot="1">
      <c r="A37" s="79" t="s">
        <v>1775</v>
      </c>
      <c r="B37" s="74" t="s">
        <v>176</v>
      </c>
      <c r="C37" s="74" t="s">
        <v>363</v>
      </c>
      <c r="D37" s="74" t="s">
        <v>2238</v>
      </c>
      <c r="E37" s="75" t="s">
        <v>364</v>
      </c>
      <c r="F37" s="75" t="s">
        <v>365</v>
      </c>
      <c r="G37" s="75" t="s">
        <v>2248</v>
      </c>
      <c r="H37" s="75" t="s">
        <v>2240</v>
      </c>
      <c r="I37" s="389" t="s">
        <v>2420</v>
      </c>
      <c r="J37" s="389" t="s">
        <v>2421</v>
      </c>
      <c r="K37" s="75" t="s">
        <v>2283</v>
      </c>
      <c r="L37" s="75" t="s">
        <v>2264</v>
      </c>
      <c r="M37" s="75" t="s">
        <v>2291</v>
      </c>
      <c r="N37" s="75" t="s">
        <v>1775</v>
      </c>
      <c r="O37" s="76" t="s">
        <v>1776</v>
      </c>
      <c r="P37" s="76" t="s">
        <v>1777</v>
      </c>
      <c r="Q37" s="364" t="s">
        <v>2119</v>
      </c>
      <c r="R37" s="386" t="s">
        <v>2118</v>
      </c>
      <c r="S37" s="76" t="s">
        <v>2440</v>
      </c>
      <c r="T37" s="76" t="s">
        <v>366</v>
      </c>
      <c r="U37" s="76" t="s">
        <v>367</v>
      </c>
      <c r="V37" s="76" t="s">
        <v>368</v>
      </c>
      <c r="W37" s="374">
        <v>0</v>
      </c>
      <c r="X37" s="402">
        <v>1</v>
      </c>
      <c r="Y37" s="402"/>
      <c r="Z37" s="402"/>
      <c r="AA37" s="434" t="s">
        <v>371</v>
      </c>
      <c r="AB37" s="435"/>
      <c r="AC37" s="402"/>
      <c r="AD37" s="434">
        <v>1</v>
      </c>
      <c r="AE37" s="402"/>
      <c r="AF37" s="402"/>
      <c r="AG37" s="434" t="s">
        <v>371</v>
      </c>
      <c r="AH37" s="402"/>
      <c r="AI37" s="402"/>
      <c r="AJ37" s="434">
        <v>1</v>
      </c>
      <c r="AK37" s="76"/>
      <c r="AL37" s="76"/>
      <c r="AM37" s="76"/>
      <c r="AN37" s="88"/>
      <c r="AO37" s="75" t="s">
        <v>2158</v>
      </c>
      <c r="AP37" s="78" t="s">
        <v>1775</v>
      </c>
      <c r="AQ37" s="283">
        <v>0</v>
      </c>
      <c r="AR37" s="283">
        <v>0</v>
      </c>
      <c r="AS37" s="283">
        <v>0</v>
      </c>
      <c r="AT37" s="283">
        <v>0</v>
      </c>
      <c r="AU37" s="283">
        <v>0</v>
      </c>
      <c r="AV37" s="283">
        <v>0</v>
      </c>
      <c r="AW37" s="283">
        <v>0</v>
      </c>
      <c r="AX37" s="283">
        <v>0</v>
      </c>
      <c r="AY37" s="283">
        <v>0</v>
      </c>
      <c r="AZ37" s="283">
        <v>0</v>
      </c>
      <c r="BA37" s="283">
        <v>0</v>
      </c>
      <c r="BB37" s="283">
        <v>0</v>
      </c>
      <c r="BC37" s="283">
        <v>0</v>
      </c>
      <c r="BD37" s="283">
        <v>0</v>
      </c>
      <c r="BE37" s="283">
        <v>0</v>
      </c>
      <c r="BF37" s="283">
        <v>0</v>
      </c>
      <c r="BG37" s="283">
        <v>0</v>
      </c>
      <c r="BH37" s="283">
        <v>0</v>
      </c>
      <c r="BI37" s="283">
        <v>0</v>
      </c>
      <c r="BJ37" s="283">
        <v>0</v>
      </c>
      <c r="BK37" s="283">
        <v>0</v>
      </c>
      <c r="BL37" s="283">
        <v>0</v>
      </c>
      <c r="BM37" s="283">
        <v>0</v>
      </c>
      <c r="BN37" s="283">
        <v>0</v>
      </c>
      <c r="BO37" s="178" t="s">
        <v>372</v>
      </c>
      <c r="BP37" s="178" t="s">
        <v>372</v>
      </c>
      <c r="BQ37" s="178" t="s">
        <v>372</v>
      </c>
      <c r="BR37" s="178" t="s">
        <v>372</v>
      </c>
      <c r="BS37" s="178" t="s">
        <v>372</v>
      </c>
      <c r="BT37" s="178" t="s">
        <v>372</v>
      </c>
      <c r="BU37" s="178" t="s">
        <v>372</v>
      </c>
      <c r="BV37" s="178" t="s">
        <v>372</v>
      </c>
      <c r="BW37" s="178" t="s">
        <v>372</v>
      </c>
      <c r="BX37" s="178" t="s">
        <v>372</v>
      </c>
      <c r="BY37" s="178" t="s">
        <v>372</v>
      </c>
      <c r="BZ37" s="178" t="s">
        <v>372</v>
      </c>
      <c r="CA37" s="352">
        <v>2</v>
      </c>
      <c r="CB37" s="285"/>
      <c r="CC37" s="273">
        <f t="shared" si="0"/>
        <v>0</v>
      </c>
      <c r="CD37" s="273">
        <f t="shared" si="1"/>
        <v>0</v>
      </c>
      <c r="CE37" s="294" t="e">
        <f t="shared" si="2"/>
        <v>#DIV/0!</v>
      </c>
      <c r="CF37" s="294">
        <f t="shared" si="3"/>
        <v>1</v>
      </c>
      <c r="CG37" s="252" t="s">
        <v>1677</v>
      </c>
      <c r="CH37" s="252" t="str">
        <f t="shared" si="4"/>
        <v xml:space="preserve">Porcentual </v>
      </c>
      <c r="CI37" s="252"/>
      <c r="CJ37" s="293">
        <v>4</v>
      </c>
      <c r="CK37" s="288" t="str">
        <f t="shared" si="6"/>
        <v xml:space="preserve">Delegatura Prestadores de Servicios en Salud -DIVPSS </v>
      </c>
      <c r="CL37" s="288" t="str">
        <f t="shared" si="7"/>
        <v>Porcentaje de seguimiento ejecutado sobre los Programas de Mejoramiento Institucional (PMI)</v>
      </c>
      <c r="CM37" s="288" t="str">
        <f t="shared" si="8"/>
        <v>(Número de seguimientos adelantados a los PMI / Numero de PMI reportados para seguimiento)*100</v>
      </c>
      <c r="CN37" s="300">
        <f t="shared" si="9"/>
        <v>0</v>
      </c>
      <c r="CO37" s="300">
        <f t="shared" si="10"/>
        <v>0</v>
      </c>
      <c r="CP37" s="299" t="e">
        <f t="shared" si="13"/>
        <v>#DIV/0!</v>
      </c>
      <c r="CQ37" s="289">
        <f t="shared" si="11"/>
        <v>1</v>
      </c>
      <c r="CR37" s="289" t="str">
        <f t="shared" si="12"/>
        <v>CUMPLIO</v>
      </c>
      <c r="DB37" s="229"/>
      <c r="DC37" s="293"/>
      <c r="DD37" s="293"/>
      <c r="DE37" s="293"/>
      <c r="DF37" s="293"/>
      <c r="DG37" s="293"/>
    </row>
    <row r="38" spans="1:111" s="79" customFormat="1" ht="127.5" customHeight="1" thickTop="1" thickBot="1">
      <c r="A38" s="79" t="s">
        <v>1778</v>
      </c>
      <c r="B38" s="74" t="s">
        <v>176</v>
      </c>
      <c r="C38" s="74" t="s">
        <v>363</v>
      </c>
      <c r="D38" s="74" t="s">
        <v>2238</v>
      </c>
      <c r="E38" s="75" t="s">
        <v>364</v>
      </c>
      <c r="F38" s="75" t="s">
        <v>365</v>
      </c>
      <c r="G38" s="75" t="s">
        <v>2248</v>
      </c>
      <c r="H38" s="75" t="s">
        <v>2240</v>
      </c>
      <c r="I38" s="392" t="s">
        <v>2407</v>
      </c>
      <c r="J38" s="393" t="s">
        <v>2408</v>
      </c>
      <c r="K38" s="75" t="s">
        <v>2283</v>
      </c>
      <c r="L38" s="75" t="s">
        <v>2264</v>
      </c>
      <c r="M38" s="75" t="s">
        <v>2292</v>
      </c>
      <c r="N38" s="75" t="s">
        <v>1778</v>
      </c>
      <c r="O38" s="76" t="s">
        <v>327</v>
      </c>
      <c r="P38" s="87" t="s">
        <v>1779</v>
      </c>
      <c r="Q38" s="364" t="s">
        <v>2117</v>
      </c>
      <c r="R38" s="386" t="s">
        <v>2116</v>
      </c>
      <c r="S38" s="87" t="s">
        <v>2441</v>
      </c>
      <c r="T38" s="75" t="s">
        <v>366</v>
      </c>
      <c r="U38" s="75" t="s">
        <v>367</v>
      </c>
      <c r="V38" s="75" t="s">
        <v>368</v>
      </c>
      <c r="W38" s="365">
        <v>0</v>
      </c>
      <c r="X38" s="190">
        <v>1</v>
      </c>
      <c r="Y38" s="402"/>
      <c r="Z38" s="402"/>
      <c r="AA38" s="402" t="s">
        <v>371</v>
      </c>
      <c r="AB38" s="402"/>
      <c r="AC38" s="402"/>
      <c r="AD38" s="402">
        <v>1</v>
      </c>
      <c r="AE38" s="402"/>
      <c r="AF38" s="402"/>
      <c r="AG38" s="402" t="s">
        <v>371</v>
      </c>
      <c r="AH38" s="402"/>
      <c r="AI38" s="402"/>
      <c r="AJ38" s="402">
        <v>1</v>
      </c>
      <c r="AK38" s="75"/>
      <c r="AL38" s="75"/>
      <c r="AM38" s="75"/>
      <c r="AN38" s="75"/>
      <c r="AO38" s="75" t="s">
        <v>2158</v>
      </c>
      <c r="AP38" s="78" t="s">
        <v>1778</v>
      </c>
      <c r="AQ38" s="283">
        <v>0</v>
      </c>
      <c r="AR38" s="283">
        <v>0</v>
      </c>
      <c r="AS38" s="283">
        <v>0</v>
      </c>
      <c r="AT38" s="283">
        <v>0</v>
      </c>
      <c r="AU38" s="283">
        <v>0</v>
      </c>
      <c r="AV38" s="283">
        <v>0</v>
      </c>
      <c r="AW38" s="283">
        <v>0</v>
      </c>
      <c r="AX38" s="283">
        <v>0</v>
      </c>
      <c r="AY38" s="283">
        <v>0</v>
      </c>
      <c r="AZ38" s="283">
        <v>0</v>
      </c>
      <c r="BA38" s="283">
        <v>0</v>
      </c>
      <c r="BB38" s="283">
        <v>0</v>
      </c>
      <c r="BC38" s="283">
        <v>0</v>
      </c>
      <c r="BD38" s="283">
        <v>0</v>
      </c>
      <c r="BE38" s="283">
        <v>0</v>
      </c>
      <c r="BF38" s="283">
        <v>0</v>
      </c>
      <c r="BG38" s="283">
        <v>0</v>
      </c>
      <c r="BH38" s="283">
        <v>0</v>
      </c>
      <c r="BI38" s="283">
        <v>0</v>
      </c>
      <c r="BJ38" s="283">
        <v>0</v>
      </c>
      <c r="BK38" s="283">
        <v>0</v>
      </c>
      <c r="BL38" s="283">
        <v>0</v>
      </c>
      <c r="BM38" s="283">
        <v>0</v>
      </c>
      <c r="BN38" s="283">
        <v>0</v>
      </c>
      <c r="BO38" s="178" t="s">
        <v>372</v>
      </c>
      <c r="BP38" s="178" t="s">
        <v>372</v>
      </c>
      <c r="BQ38" s="178" t="s">
        <v>372</v>
      </c>
      <c r="BR38" s="178" t="s">
        <v>372</v>
      </c>
      <c r="BS38" s="178" t="s">
        <v>372</v>
      </c>
      <c r="BT38" s="178" t="s">
        <v>372</v>
      </c>
      <c r="BU38" s="178" t="s">
        <v>372</v>
      </c>
      <c r="BV38" s="178" t="s">
        <v>372</v>
      </c>
      <c r="BW38" s="178" t="s">
        <v>372</v>
      </c>
      <c r="BX38" s="178" t="s">
        <v>372</v>
      </c>
      <c r="BY38" s="178" t="s">
        <v>372</v>
      </c>
      <c r="BZ38" s="178" t="s">
        <v>372</v>
      </c>
      <c r="CA38" s="352">
        <v>1</v>
      </c>
      <c r="CB38" s="285"/>
      <c r="CC38" s="273">
        <f t="shared" si="0"/>
        <v>0</v>
      </c>
      <c r="CD38" s="273">
        <f t="shared" si="1"/>
        <v>0</v>
      </c>
      <c r="CE38" s="294" t="e">
        <f t="shared" si="2"/>
        <v>#DIV/0!</v>
      </c>
      <c r="CF38" s="294">
        <f t="shared" si="3"/>
        <v>1</v>
      </c>
      <c r="CG38" s="252" t="s">
        <v>1677</v>
      </c>
      <c r="CH38" s="252" t="str">
        <f t="shared" si="4"/>
        <v xml:space="preserve">Porcentual </v>
      </c>
      <c r="CI38" s="252"/>
      <c r="CJ38" s="293">
        <v>5</v>
      </c>
      <c r="CK38" s="290" t="str">
        <f t="shared" si="6"/>
        <v xml:space="preserve">Delegatura Prestadores de Servicios en Salud -DIVPSS </v>
      </c>
      <c r="CL38" s="290" t="str">
        <f t="shared" si="7"/>
        <v>Porcentaje de solicitudes gestionadas de los vigilados relacionados con reformas estatutarias</v>
      </c>
      <c r="CM38" s="290" t="str">
        <f t="shared" si="8"/>
        <v>(Número de solicitudes de reformas estatutarias gestionadas / Número de solicitudes de reformas estatutarias recibidas para trámite en la vigencia)*100</v>
      </c>
      <c r="CN38" s="301">
        <f t="shared" si="9"/>
        <v>0</v>
      </c>
      <c r="CO38" s="301">
        <f t="shared" si="10"/>
        <v>0</v>
      </c>
      <c r="CP38" s="298" t="e">
        <f t="shared" si="13"/>
        <v>#DIV/0!</v>
      </c>
      <c r="CQ38" s="291">
        <f t="shared" si="11"/>
        <v>1</v>
      </c>
      <c r="CR38" s="291" t="str">
        <f t="shared" si="12"/>
        <v>CUMPLIO</v>
      </c>
      <c r="DB38" s="229"/>
      <c r="DC38" s="293"/>
      <c r="DD38" s="293"/>
      <c r="DE38" s="293"/>
      <c r="DF38" s="293"/>
      <c r="DG38" s="293"/>
    </row>
    <row r="39" spans="1:111" s="79" customFormat="1" ht="127.5" customHeight="1" thickTop="1" thickBot="1">
      <c r="A39" s="79" t="s">
        <v>1780</v>
      </c>
      <c r="B39" s="74" t="s">
        <v>176</v>
      </c>
      <c r="C39" s="74" t="s">
        <v>363</v>
      </c>
      <c r="D39" s="87" t="s">
        <v>2238</v>
      </c>
      <c r="E39" s="75" t="s">
        <v>364</v>
      </c>
      <c r="F39" s="75" t="s">
        <v>365</v>
      </c>
      <c r="G39" s="75" t="s">
        <v>2248</v>
      </c>
      <c r="H39" s="75" t="s">
        <v>2240</v>
      </c>
      <c r="I39" s="392" t="s">
        <v>2407</v>
      </c>
      <c r="J39" s="393" t="s">
        <v>2408</v>
      </c>
      <c r="K39" s="76" t="s">
        <v>2283</v>
      </c>
      <c r="L39" s="76" t="s">
        <v>2264</v>
      </c>
      <c r="M39" s="76" t="s">
        <v>2293</v>
      </c>
      <c r="N39" s="75" t="s">
        <v>1780</v>
      </c>
      <c r="O39" s="76" t="s">
        <v>1781</v>
      </c>
      <c r="P39" s="76" t="s">
        <v>1782</v>
      </c>
      <c r="Q39" s="364" t="s">
        <v>2115</v>
      </c>
      <c r="R39" s="386" t="s">
        <v>2114</v>
      </c>
      <c r="S39" s="76" t="s">
        <v>2442</v>
      </c>
      <c r="T39" s="75" t="s">
        <v>366</v>
      </c>
      <c r="U39" s="75" t="s">
        <v>367</v>
      </c>
      <c r="V39" s="75" t="s">
        <v>368</v>
      </c>
      <c r="W39" s="76">
        <v>0</v>
      </c>
      <c r="X39" s="402">
        <v>1</v>
      </c>
      <c r="Y39" s="402"/>
      <c r="Z39" s="402"/>
      <c r="AA39" s="402" t="s">
        <v>371</v>
      </c>
      <c r="AB39" s="402"/>
      <c r="AC39" s="402"/>
      <c r="AD39" s="402">
        <v>1</v>
      </c>
      <c r="AE39" s="402"/>
      <c r="AF39" s="402"/>
      <c r="AG39" s="402" t="s">
        <v>371</v>
      </c>
      <c r="AH39" s="402"/>
      <c r="AI39" s="402"/>
      <c r="AJ39" s="402">
        <v>1</v>
      </c>
      <c r="AK39" s="76"/>
      <c r="AL39" s="76"/>
      <c r="AM39" s="76"/>
      <c r="AN39" s="89"/>
      <c r="AO39" s="75" t="s">
        <v>2158</v>
      </c>
      <c r="AP39" s="78" t="s">
        <v>1780</v>
      </c>
      <c r="AQ39" s="283">
        <v>0</v>
      </c>
      <c r="AR39" s="283">
        <v>0</v>
      </c>
      <c r="AS39" s="283">
        <v>0</v>
      </c>
      <c r="AT39" s="283">
        <v>0</v>
      </c>
      <c r="AU39" s="283">
        <v>0</v>
      </c>
      <c r="AV39" s="283">
        <v>0</v>
      </c>
      <c r="AW39" s="283">
        <v>0</v>
      </c>
      <c r="AX39" s="283">
        <v>0</v>
      </c>
      <c r="AY39" s="283">
        <v>0</v>
      </c>
      <c r="AZ39" s="283">
        <v>0</v>
      </c>
      <c r="BA39" s="283">
        <v>0</v>
      </c>
      <c r="BB39" s="283">
        <v>0</v>
      </c>
      <c r="BC39" s="283">
        <v>0</v>
      </c>
      <c r="BD39" s="283">
        <v>0</v>
      </c>
      <c r="BE39" s="283">
        <v>0</v>
      </c>
      <c r="BF39" s="283">
        <v>0</v>
      </c>
      <c r="BG39" s="283">
        <v>0</v>
      </c>
      <c r="BH39" s="283">
        <v>0</v>
      </c>
      <c r="BI39" s="283">
        <v>0</v>
      </c>
      <c r="BJ39" s="283">
        <v>0</v>
      </c>
      <c r="BK39" s="283">
        <v>0</v>
      </c>
      <c r="BL39" s="283">
        <v>0</v>
      </c>
      <c r="BM39" s="283">
        <v>0</v>
      </c>
      <c r="BN39" s="283">
        <v>0</v>
      </c>
      <c r="BO39" s="178" t="s">
        <v>372</v>
      </c>
      <c r="BP39" s="178" t="s">
        <v>372</v>
      </c>
      <c r="BQ39" s="178" t="s">
        <v>372</v>
      </c>
      <c r="BR39" s="178" t="s">
        <v>372</v>
      </c>
      <c r="BS39" s="178" t="s">
        <v>372</v>
      </c>
      <c r="BT39" s="178" t="s">
        <v>372</v>
      </c>
      <c r="BU39" s="178" t="s">
        <v>372</v>
      </c>
      <c r="BV39" s="178" t="s">
        <v>372</v>
      </c>
      <c r="BW39" s="178" t="s">
        <v>372</v>
      </c>
      <c r="BX39" s="178" t="s">
        <v>372</v>
      </c>
      <c r="BY39" s="178" t="s">
        <v>372</v>
      </c>
      <c r="BZ39" s="178" t="s">
        <v>372</v>
      </c>
      <c r="CA39" s="352">
        <v>2</v>
      </c>
      <c r="CB39" s="258"/>
      <c r="CC39" s="273">
        <f t="shared" si="0"/>
        <v>0</v>
      </c>
      <c r="CD39" s="273">
        <f t="shared" si="1"/>
        <v>0</v>
      </c>
      <c r="CE39" s="294" t="e">
        <f t="shared" si="2"/>
        <v>#DIV/0!</v>
      </c>
      <c r="CF39" s="294">
        <f t="shared" si="3"/>
        <v>1</v>
      </c>
      <c r="CG39" s="252" t="s">
        <v>1679</v>
      </c>
      <c r="CH39" s="252" t="str">
        <f t="shared" si="4"/>
        <v xml:space="preserve">Porcentual </v>
      </c>
      <c r="CI39" s="252"/>
      <c r="CJ39" s="293">
        <v>1</v>
      </c>
      <c r="CK39" s="288" t="str">
        <f t="shared" si="6"/>
        <v xml:space="preserve">Delegatura Prestadores de Servicios en Salud -DIVPSS </v>
      </c>
      <c r="CL39" s="288" t="str">
        <f t="shared" si="7"/>
        <v>Porcentaje de recursos de apelación por evaluación de gerentes y evaluación no satisfactoria por no presentación del plan de gestión</v>
      </c>
      <c r="CM39" s="288" t="str">
        <f t="shared" si="8"/>
        <v>(Número de recursos de apelación por evaluación de gerentes y evaluación no satisfactoria por no presentación del plan de gestión, gestionadas en los tiempos establecidos / Número de recursos de apelación por evaluación de gerentes y evaluación no satisfactoria por no presentación del plan de gestión recibidas)*100</v>
      </c>
      <c r="CN39" s="300">
        <f t="shared" si="9"/>
        <v>0</v>
      </c>
      <c r="CO39" s="300">
        <f t="shared" si="10"/>
        <v>0</v>
      </c>
      <c r="CP39" s="299" t="e">
        <f t="shared" si="13"/>
        <v>#DIV/0!</v>
      </c>
      <c r="CQ39" s="289">
        <f t="shared" si="11"/>
        <v>1</v>
      </c>
      <c r="CR39" s="289" t="str">
        <f t="shared" si="12"/>
        <v>INCUMPLIO</v>
      </c>
      <c r="DB39" s="229"/>
      <c r="DC39" s="293"/>
      <c r="DD39" s="293"/>
      <c r="DE39" s="293"/>
      <c r="DF39" s="293"/>
      <c r="DG39" s="293"/>
    </row>
    <row r="40" spans="1:111" s="79" customFormat="1" ht="127.5" customHeight="1" thickTop="1" thickBot="1">
      <c r="A40" s="79" t="s">
        <v>1783</v>
      </c>
      <c r="B40" s="74" t="s">
        <v>176</v>
      </c>
      <c r="C40" s="74" t="s">
        <v>363</v>
      </c>
      <c r="D40" s="87" t="s">
        <v>377</v>
      </c>
      <c r="E40" s="75" t="s">
        <v>364</v>
      </c>
      <c r="F40" s="75" t="s">
        <v>365</v>
      </c>
      <c r="G40" s="75" t="s">
        <v>2245</v>
      </c>
      <c r="H40" s="75" t="s">
        <v>2240</v>
      </c>
      <c r="I40" s="389" t="s">
        <v>2420</v>
      </c>
      <c r="J40" s="389" t="s">
        <v>2421</v>
      </c>
      <c r="K40" s="76" t="s">
        <v>2294</v>
      </c>
      <c r="L40" s="76" t="s">
        <v>2264</v>
      </c>
      <c r="M40" s="76" t="s">
        <v>2295</v>
      </c>
      <c r="N40" s="75" t="s">
        <v>1783</v>
      </c>
      <c r="O40" s="87" t="s">
        <v>1784</v>
      </c>
      <c r="P40" s="87" t="s">
        <v>1785</v>
      </c>
      <c r="Q40" s="364" t="s">
        <v>2113</v>
      </c>
      <c r="R40" s="386" t="s">
        <v>2112</v>
      </c>
      <c r="S40" s="87" t="s">
        <v>2443</v>
      </c>
      <c r="T40" s="75" t="s">
        <v>366</v>
      </c>
      <c r="U40" s="75" t="s">
        <v>367</v>
      </c>
      <c r="V40" s="75" t="s">
        <v>368</v>
      </c>
      <c r="W40" s="80">
        <v>0</v>
      </c>
      <c r="X40" s="375">
        <v>1</v>
      </c>
      <c r="Y40" s="436"/>
      <c r="Z40" s="436"/>
      <c r="AA40" s="436">
        <v>1</v>
      </c>
      <c r="AB40" s="436"/>
      <c r="AC40" s="436"/>
      <c r="AD40" s="436">
        <v>1</v>
      </c>
      <c r="AE40" s="436"/>
      <c r="AF40" s="436"/>
      <c r="AG40" s="436">
        <v>1</v>
      </c>
      <c r="AH40" s="436"/>
      <c r="AI40" s="436"/>
      <c r="AJ40" s="436">
        <v>1</v>
      </c>
      <c r="AK40" s="76"/>
      <c r="AL40" s="76"/>
      <c r="AM40" s="76"/>
      <c r="AN40" s="89"/>
      <c r="AO40" s="75" t="s">
        <v>2158</v>
      </c>
      <c r="AP40" s="78" t="s">
        <v>1783</v>
      </c>
      <c r="AQ40" s="283">
        <v>0</v>
      </c>
      <c r="AR40" s="283">
        <v>0</v>
      </c>
      <c r="AS40" s="283">
        <v>0</v>
      </c>
      <c r="AT40" s="283">
        <v>0</v>
      </c>
      <c r="AU40" s="283">
        <v>0</v>
      </c>
      <c r="AV40" s="283">
        <v>0</v>
      </c>
      <c r="AW40" s="283">
        <v>0</v>
      </c>
      <c r="AX40" s="283">
        <v>0</v>
      </c>
      <c r="AY40" s="283">
        <v>0</v>
      </c>
      <c r="AZ40" s="283">
        <v>0</v>
      </c>
      <c r="BA40" s="283">
        <v>0</v>
      </c>
      <c r="BB40" s="283">
        <v>0</v>
      </c>
      <c r="BC40" s="283">
        <v>0</v>
      </c>
      <c r="BD40" s="283">
        <v>0</v>
      </c>
      <c r="BE40" s="283">
        <v>0</v>
      </c>
      <c r="BF40" s="283">
        <v>0</v>
      </c>
      <c r="BG40" s="283">
        <v>0</v>
      </c>
      <c r="BH40" s="283">
        <v>0</v>
      </c>
      <c r="BI40" s="283">
        <v>0</v>
      </c>
      <c r="BJ40" s="283">
        <v>0</v>
      </c>
      <c r="BK40" s="283">
        <v>0</v>
      </c>
      <c r="BL40" s="283">
        <v>0</v>
      </c>
      <c r="BM40" s="283">
        <v>0</v>
      </c>
      <c r="BN40" s="283">
        <v>0</v>
      </c>
      <c r="BO40" s="178" t="s">
        <v>372</v>
      </c>
      <c r="BP40" s="178" t="s">
        <v>372</v>
      </c>
      <c r="BQ40" s="178" t="s">
        <v>372</v>
      </c>
      <c r="BR40" s="178" t="s">
        <v>372</v>
      </c>
      <c r="BS40" s="178" t="s">
        <v>372</v>
      </c>
      <c r="BT40" s="178" t="s">
        <v>372</v>
      </c>
      <c r="BU40" s="178" t="s">
        <v>372</v>
      </c>
      <c r="BV40" s="178" t="s">
        <v>372</v>
      </c>
      <c r="BW40" s="178" t="s">
        <v>372</v>
      </c>
      <c r="BX40" s="178" t="s">
        <v>372</v>
      </c>
      <c r="BY40" s="178" t="s">
        <v>372</v>
      </c>
      <c r="BZ40" s="178" t="s">
        <v>372</v>
      </c>
      <c r="CA40" s="352">
        <v>2</v>
      </c>
      <c r="CB40" s="328"/>
      <c r="CC40" s="273">
        <f t="shared" si="0"/>
        <v>0</v>
      </c>
      <c r="CD40" s="273">
        <f t="shared" si="1"/>
        <v>0</v>
      </c>
      <c r="CE40" s="260" t="e">
        <f t="shared" si="2"/>
        <v>#DIV/0!</v>
      </c>
      <c r="CF40" s="293">
        <f t="shared" si="3"/>
        <v>1</v>
      </c>
      <c r="CG40" s="252" t="s">
        <v>1678</v>
      </c>
      <c r="CH40" s="252" t="str">
        <f t="shared" si="4"/>
        <v xml:space="preserve">Porcentual </v>
      </c>
      <c r="CI40" s="252"/>
      <c r="CJ40" s="293">
        <v>2</v>
      </c>
      <c r="CK40" s="290" t="str">
        <f t="shared" si="6"/>
        <v xml:space="preserve">Delegatura Prestadores de Servicios en Salud -DIVPSS </v>
      </c>
      <c r="CL40" s="290" t="str">
        <f t="shared" si="7"/>
        <v>Porcentaje de planes de mejoramiento evaluados</v>
      </c>
      <c r="CM40" s="290" t="str">
        <f t="shared" si="8"/>
        <v>(Número de planes de mejoramiento evaluados / Número de Planes de mejoramiento recibidos para PSS)*100</v>
      </c>
      <c r="CN40" s="301">
        <f t="shared" si="9"/>
        <v>0</v>
      </c>
      <c r="CO40" s="301">
        <f t="shared" si="10"/>
        <v>0</v>
      </c>
      <c r="CP40" s="298" t="e">
        <f t="shared" si="13"/>
        <v>#DIV/0!</v>
      </c>
      <c r="CQ40" s="290">
        <f t="shared" si="11"/>
        <v>1</v>
      </c>
      <c r="CR40" s="291" t="str">
        <f t="shared" si="12"/>
        <v>SOBRECUMPLIO</v>
      </c>
      <c r="DB40" s="229"/>
      <c r="DC40" s="293"/>
      <c r="DD40" s="293"/>
      <c r="DE40" s="293"/>
      <c r="DF40" s="293"/>
      <c r="DG40" s="293"/>
    </row>
    <row r="41" spans="1:111" s="79" customFormat="1" ht="127.5" customHeight="1" thickTop="1" thickBot="1">
      <c r="A41" s="79" t="s">
        <v>1786</v>
      </c>
      <c r="B41" s="74" t="s">
        <v>176</v>
      </c>
      <c r="C41" s="87" t="s">
        <v>363</v>
      </c>
      <c r="D41" s="87" t="s">
        <v>377</v>
      </c>
      <c r="E41" s="75" t="s">
        <v>364</v>
      </c>
      <c r="F41" s="75" t="s">
        <v>365</v>
      </c>
      <c r="G41" s="75" t="s">
        <v>2245</v>
      </c>
      <c r="H41" s="75" t="s">
        <v>2240</v>
      </c>
      <c r="I41" s="390" t="s">
        <v>2415</v>
      </c>
      <c r="J41" s="388" t="s">
        <v>2416</v>
      </c>
      <c r="K41" s="76" t="s">
        <v>2294</v>
      </c>
      <c r="L41" s="76" t="s">
        <v>2264</v>
      </c>
      <c r="M41" s="76" t="s">
        <v>2296</v>
      </c>
      <c r="N41" s="75" t="s">
        <v>1786</v>
      </c>
      <c r="O41" s="76" t="s">
        <v>1787</v>
      </c>
      <c r="P41" s="76" t="s">
        <v>1788</v>
      </c>
      <c r="Q41" s="364" t="s">
        <v>2111</v>
      </c>
      <c r="R41" s="386" t="s">
        <v>2110</v>
      </c>
      <c r="S41" s="76" t="s">
        <v>2444</v>
      </c>
      <c r="T41" s="76" t="s">
        <v>366</v>
      </c>
      <c r="U41" s="76" t="s">
        <v>367</v>
      </c>
      <c r="V41" s="76" t="s">
        <v>368</v>
      </c>
      <c r="W41" s="76">
        <v>0</v>
      </c>
      <c r="X41" s="190">
        <v>1</v>
      </c>
      <c r="Y41" s="402"/>
      <c r="Z41" s="402"/>
      <c r="AA41" s="402" t="s">
        <v>371</v>
      </c>
      <c r="AB41" s="435"/>
      <c r="AC41" s="402"/>
      <c r="AD41" s="402">
        <v>1</v>
      </c>
      <c r="AE41" s="402"/>
      <c r="AF41" s="402"/>
      <c r="AG41" s="402" t="s">
        <v>371</v>
      </c>
      <c r="AH41" s="402"/>
      <c r="AI41" s="402"/>
      <c r="AJ41" s="402">
        <v>1</v>
      </c>
      <c r="AK41" s="76"/>
      <c r="AL41" s="75"/>
      <c r="AM41" s="75"/>
      <c r="AN41" s="85"/>
      <c r="AO41" s="75" t="s">
        <v>2158</v>
      </c>
      <c r="AP41" s="78" t="s">
        <v>1786</v>
      </c>
      <c r="AQ41" s="283">
        <v>0</v>
      </c>
      <c r="AR41" s="283">
        <v>0</v>
      </c>
      <c r="AS41" s="283">
        <v>0</v>
      </c>
      <c r="AT41" s="283">
        <v>0</v>
      </c>
      <c r="AU41" s="283">
        <v>0</v>
      </c>
      <c r="AV41" s="283">
        <v>0</v>
      </c>
      <c r="AW41" s="283">
        <v>0</v>
      </c>
      <c r="AX41" s="283">
        <v>0</v>
      </c>
      <c r="AY41" s="283">
        <v>0</v>
      </c>
      <c r="AZ41" s="283">
        <v>0</v>
      </c>
      <c r="BA41" s="283">
        <v>0</v>
      </c>
      <c r="BB41" s="283">
        <v>0</v>
      </c>
      <c r="BC41" s="283">
        <v>0</v>
      </c>
      <c r="BD41" s="283">
        <v>0</v>
      </c>
      <c r="BE41" s="283">
        <v>0</v>
      </c>
      <c r="BF41" s="283">
        <v>0</v>
      </c>
      <c r="BG41" s="283">
        <v>0</v>
      </c>
      <c r="BH41" s="283">
        <v>0</v>
      </c>
      <c r="BI41" s="283">
        <v>0</v>
      </c>
      <c r="BJ41" s="283">
        <v>0</v>
      </c>
      <c r="BK41" s="283">
        <v>0</v>
      </c>
      <c r="BL41" s="283">
        <v>0</v>
      </c>
      <c r="BM41" s="283">
        <v>0</v>
      </c>
      <c r="BN41" s="283">
        <v>0</v>
      </c>
      <c r="BO41" s="178" t="s">
        <v>372</v>
      </c>
      <c r="BP41" s="178" t="s">
        <v>372</v>
      </c>
      <c r="BQ41" s="178" t="s">
        <v>372</v>
      </c>
      <c r="BR41" s="178" t="s">
        <v>372</v>
      </c>
      <c r="BS41" s="178" t="s">
        <v>372</v>
      </c>
      <c r="BT41" s="178" t="s">
        <v>372</v>
      </c>
      <c r="BU41" s="178" t="s">
        <v>372</v>
      </c>
      <c r="BV41" s="178" t="s">
        <v>372</v>
      </c>
      <c r="BW41" s="178" t="s">
        <v>372</v>
      </c>
      <c r="BX41" s="178" t="s">
        <v>372</v>
      </c>
      <c r="BY41" s="178" t="s">
        <v>372</v>
      </c>
      <c r="BZ41" s="178" t="s">
        <v>372</v>
      </c>
      <c r="CA41" s="352">
        <v>2</v>
      </c>
      <c r="CB41" s="328"/>
      <c r="CC41" s="273">
        <f t="shared" si="0"/>
        <v>0</v>
      </c>
      <c r="CD41" s="273">
        <f t="shared" si="1"/>
        <v>0</v>
      </c>
      <c r="CE41" s="260" t="e">
        <f t="shared" si="2"/>
        <v>#DIV/0!</v>
      </c>
      <c r="CF41" s="293">
        <f t="shared" si="3"/>
        <v>1</v>
      </c>
      <c r="CG41" s="252" t="s">
        <v>1678</v>
      </c>
      <c r="CH41" s="252" t="str">
        <f t="shared" si="4"/>
        <v xml:space="preserve">Porcentual </v>
      </c>
      <c r="CI41" s="252"/>
      <c r="CJ41" s="293">
        <v>3</v>
      </c>
      <c r="CK41" s="288" t="str">
        <f t="shared" si="6"/>
        <v xml:space="preserve">Delegatura Prestadores de Servicios en Salud -DIVPSS </v>
      </c>
      <c r="CL41" s="288" t="str">
        <f t="shared" si="7"/>
        <v>Porcentaje de acciones de Inspección y Vigilancia para monitoreo de los riesgos</v>
      </c>
      <c r="CM41" s="288" t="str">
        <f t="shared" si="8"/>
        <v>Numero de acciones de Inspección y Vigilancia ejecutadas para monitoreo de los riesgos / Número de acciones de Inspección y Vigilancia programadas para monitoreo de los riesgos</v>
      </c>
      <c r="CN41" s="300">
        <f t="shared" si="9"/>
        <v>0</v>
      </c>
      <c r="CO41" s="300">
        <f t="shared" si="10"/>
        <v>0</v>
      </c>
      <c r="CP41" s="299" t="e">
        <f t="shared" si="13"/>
        <v>#DIV/0!</v>
      </c>
      <c r="CQ41" s="288">
        <f t="shared" si="11"/>
        <v>1</v>
      </c>
      <c r="CR41" s="289" t="str">
        <f t="shared" si="12"/>
        <v>SOBRECUMPLIO</v>
      </c>
      <c r="DB41" s="229"/>
      <c r="DC41" s="293"/>
      <c r="DD41" s="293"/>
      <c r="DE41" s="293"/>
      <c r="DF41" s="293"/>
      <c r="DG41" s="293"/>
    </row>
    <row r="42" spans="1:111" s="79" customFormat="1" ht="127.5" hidden="1" customHeight="1" thickTop="1" thickBot="1">
      <c r="A42" s="79" t="s">
        <v>1789</v>
      </c>
      <c r="B42" s="87" t="s">
        <v>176</v>
      </c>
      <c r="C42" s="87" t="s">
        <v>363</v>
      </c>
      <c r="D42" s="87" t="s">
        <v>377</v>
      </c>
      <c r="E42" s="76" t="s">
        <v>364</v>
      </c>
      <c r="F42" s="76" t="s">
        <v>365</v>
      </c>
      <c r="G42" s="76" t="s">
        <v>2245</v>
      </c>
      <c r="H42" s="76" t="s">
        <v>2240</v>
      </c>
      <c r="I42" s="390" t="s">
        <v>2415</v>
      </c>
      <c r="J42" s="388" t="s">
        <v>2416</v>
      </c>
      <c r="K42" s="136" t="s">
        <v>2294</v>
      </c>
      <c r="L42" s="136" t="s">
        <v>2264</v>
      </c>
      <c r="M42" s="76" t="s">
        <v>2297</v>
      </c>
      <c r="N42" s="76" t="s">
        <v>1789</v>
      </c>
      <c r="O42" s="75" t="s">
        <v>1790</v>
      </c>
      <c r="P42" s="75" t="s">
        <v>1791</v>
      </c>
      <c r="Q42" s="370" t="s">
        <v>1791</v>
      </c>
      <c r="R42" s="401"/>
      <c r="S42" s="75" t="s">
        <v>2203</v>
      </c>
      <c r="T42" s="75" t="s">
        <v>366</v>
      </c>
      <c r="U42" s="75" t="s">
        <v>153</v>
      </c>
      <c r="V42" s="75" t="s">
        <v>368</v>
      </c>
      <c r="W42" s="367">
        <v>0</v>
      </c>
      <c r="X42" s="417">
        <v>30</v>
      </c>
      <c r="Y42" s="417"/>
      <c r="Z42" s="417"/>
      <c r="AA42" s="417" t="s">
        <v>371</v>
      </c>
      <c r="AB42" s="417"/>
      <c r="AC42" s="417"/>
      <c r="AD42" s="417">
        <v>15</v>
      </c>
      <c r="AE42" s="417"/>
      <c r="AF42" s="417"/>
      <c r="AG42" s="417" t="s">
        <v>371</v>
      </c>
      <c r="AH42" s="417"/>
      <c r="AI42" s="417"/>
      <c r="AJ42" s="417">
        <v>15</v>
      </c>
      <c r="AK42" s="75"/>
      <c r="AL42" s="75"/>
      <c r="AM42" s="75"/>
      <c r="AN42" s="75"/>
      <c r="AO42" s="75" t="s">
        <v>2158</v>
      </c>
      <c r="AP42" s="78" t="s">
        <v>1789</v>
      </c>
      <c r="AQ42" s="283">
        <v>0</v>
      </c>
      <c r="AR42" s="283">
        <v>0</v>
      </c>
      <c r="AS42" s="283">
        <v>0</v>
      </c>
      <c r="AT42" s="283">
        <v>0</v>
      </c>
      <c r="AU42" s="283">
        <v>0</v>
      </c>
      <c r="AV42" s="283">
        <v>0</v>
      </c>
      <c r="AW42" s="283">
        <v>0</v>
      </c>
      <c r="AX42" s="283">
        <v>0</v>
      </c>
      <c r="AY42" s="283">
        <v>0</v>
      </c>
      <c r="AZ42" s="283">
        <v>0</v>
      </c>
      <c r="BA42" s="283">
        <v>0</v>
      </c>
      <c r="BB42" s="283">
        <v>0</v>
      </c>
      <c r="BC42" s="283">
        <v>0</v>
      </c>
      <c r="BD42" s="283">
        <v>0</v>
      </c>
      <c r="BE42" s="283">
        <v>0</v>
      </c>
      <c r="BF42" s="283">
        <v>0</v>
      </c>
      <c r="BG42" s="283">
        <v>0</v>
      </c>
      <c r="BH42" s="283">
        <v>0</v>
      </c>
      <c r="BI42" s="283">
        <v>0</v>
      </c>
      <c r="BJ42" s="283">
        <v>0</v>
      </c>
      <c r="BK42" s="283">
        <v>0</v>
      </c>
      <c r="BL42" s="283">
        <v>0</v>
      </c>
      <c r="BM42" s="283">
        <v>0</v>
      </c>
      <c r="BN42" s="283">
        <v>0</v>
      </c>
      <c r="BO42" s="178" t="s">
        <v>372</v>
      </c>
      <c r="BP42" s="178" t="s">
        <v>372</v>
      </c>
      <c r="BQ42" s="178" t="s">
        <v>372</v>
      </c>
      <c r="BR42" s="178" t="s">
        <v>372</v>
      </c>
      <c r="BS42" s="178" t="s">
        <v>372</v>
      </c>
      <c r="BT42" s="178" t="s">
        <v>372</v>
      </c>
      <c r="BU42" s="178" t="s">
        <v>372</v>
      </c>
      <c r="BV42" s="178" t="s">
        <v>372</v>
      </c>
      <c r="BW42" s="178" t="s">
        <v>372</v>
      </c>
      <c r="BX42" s="178" t="s">
        <v>372</v>
      </c>
      <c r="BY42" s="178" t="s">
        <v>372</v>
      </c>
      <c r="BZ42" s="178" t="s">
        <v>372</v>
      </c>
      <c r="CA42" s="352">
        <v>2</v>
      </c>
      <c r="CB42" s="285"/>
      <c r="CC42" s="273">
        <f t="shared" si="0"/>
        <v>0</v>
      </c>
      <c r="CD42" s="273">
        <f t="shared" si="1"/>
        <v>0</v>
      </c>
      <c r="CE42" s="260" t="e">
        <f t="shared" si="2"/>
        <v>#DIV/0!</v>
      </c>
      <c r="CF42" s="293">
        <f t="shared" si="3"/>
        <v>30</v>
      </c>
      <c r="CG42" s="252" t="s">
        <v>1677</v>
      </c>
      <c r="CH42" s="252" t="str">
        <f t="shared" si="4"/>
        <v>Numérica</v>
      </c>
      <c r="CI42" s="252"/>
      <c r="CJ42" s="293">
        <v>4</v>
      </c>
      <c r="CK42" s="290" t="str">
        <f t="shared" si="6"/>
        <v xml:space="preserve">Delegatura Prestadores de Servicios en Salud -DIVPSS </v>
      </c>
      <c r="CL42" s="290" t="str">
        <f t="shared" si="7"/>
        <v>Orientaciones Técnicas ejecutadas a los PSS</v>
      </c>
      <c r="CM42" s="290" t="str">
        <f t="shared" si="8"/>
        <v>Número de orientaciones técnicas realizadas a los PSS</v>
      </c>
      <c r="CN42" s="301">
        <f t="shared" si="9"/>
        <v>0</v>
      </c>
      <c r="CO42" s="301">
        <f t="shared" si="10"/>
        <v>0</v>
      </c>
      <c r="CP42" s="298" t="e">
        <f t="shared" si="13"/>
        <v>#DIV/0!</v>
      </c>
      <c r="CQ42" s="290">
        <f t="shared" si="11"/>
        <v>30</v>
      </c>
      <c r="CR42" s="291" t="str">
        <f t="shared" si="12"/>
        <v>CUMPLIO</v>
      </c>
      <c r="DB42" s="229"/>
      <c r="DC42" s="293"/>
      <c r="DD42" s="293"/>
      <c r="DE42" s="293"/>
      <c r="DF42" s="293"/>
      <c r="DG42" s="293"/>
    </row>
    <row r="43" spans="1:111" s="79" customFormat="1" ht="127.5" hidden="1" customHeight="1" thickTop="1" thickBot="1">
      <c r="A43" s="79" t="s">
        <v>1792</v>
      </c>
      <c r="B43" s="74" t="s">
        <v>176</v>
      </c>
      <c r="C43" s="87" t="s">
        <v>363</v>
      </c>
      <c r="D43" s="87" t="s">
        <v>377</v>
      </c>
      <c r="E43" s="75" t="s">
        <v>364</v>
      </c>
      <c r="F43" s="75" t="s">
        <v>365</v>
      </c>
      <c r="G43" s="75" t="s">
        <v>2245</v>
      </c>
      <c r="H43" s="75" t="s">
        <v>2240</v>
      </c>
      <c r="I43" s="390" t="s">
        <v>2415</v>
      </c>
      <c r="J43" s="388" t="s">
        <v>2416</v>
      </c>
      <c r="K43" s="76" t="s">
        <v>2294</v>
      </c>
      <c r="L43" s="76" t="s">
        <v>2264</v>
      </c>
      <c r="M43" s="87" t="s">
        <v>2298</v>
      </c>
      <c r="N43" s="76" t="s">
        <v>1792</v>
      </c>
      <c r="O43" s="75" t="s">
        <v>1793</v>
      </c>
      <c r="P43" s="75" t="s">
        <v>1794</v>
      </c>
      <c r="Q43" s="370" t="s">
        <v>1794</v>
      </c>
      <c r="R43" s="386"/>
      <c r="S43" s="75" t="s">
        <v>2500</v>
      </c>
      <c r="T43" s="75" t="s">
        <v>366</v>
      </c>
      <c r="U43" s="394" t="s">
        <v>153</v>
      </c>
      <c r="V43" s="75" t="s">
        <v>368</v>
      </c>
      <c r="W43" s="367">
        <v>0</v>
      </c>
      <c r="X43" s="417">
        <v>1</v>
      </c>
      <c r="Y43" s="417"/>
      <c r="Z43" s="417"/>
      <c r="AA43" s="417" t="s">
        <v>371</v>
      </c>
      <c r="AB43" s="417"/>
      <c r="AC43" s="417"/>
      <c r="AD43" s="417">
        <v>1</v>
      </c>
      <c r="AE43" s="417"/>
      <c r="AF43" s="417"/>
      <c r="AG43" s="417" t="s">
        <v>371</v>
      </c>
      <c r="AH43" s="417"/>
      <c r="AI43" s="417"/>
      <c r="AJ43" s="417">
        <v>1</v>
      </c>
      <c r="AK43" s="75"/>
      <c r="AL43" s="75"/>
      <c r="AM43" s="75"/>
      <c r="AN43" s="85"/>
      <c r="AO43" s="75" t="s">
        <v>2158</v>
      </c>
      <c r="AP43" s="78" t="s">
        <v>1792</v>
      </c>
      <c r="AQ43" s="283">
        <v>0</v>
      </c>
      <c r="AR43" s="283">
        <v>0</v>
      </c>
      <c r="AS43" s="283">
        <v>0</v>
      </c>
      <c r="AT43" s="283">
        <v>0</v>
      </c>
      <c r="AU43" s="283">
        <v>0</v>
      </c>
      <c r="AV43" s="283">
        <v>0</v>
      </c>
      <c r="AW43" s="283">
        <v>0</v>
      </c>
      <c r="AX43" s="283">
        <v>0</v>
      </c>
      <c r="AY43" s="283">
        <v>0</v>
      </c>
      <c r="AZ43" s="283">
        <v>0</v>
      </c>
      <c r="BA43" s="283">
        <v>0</v>
      </c>
      <c r="BB43" s="283">
        <v>0</v>
      </c>
      <c r="BC43" s="283">
        <v>0</v>
      </c>
      <c r="BD43" s="283">
        <v>0</v>
      </c>
      <c r="BE43" s="283">
        <v>0</v>
      </c>
      <c r="BF43" s="283">
        <v>0</v>
      </c>
      <c r="BG43" s="283">
        <v>0</v>
      </c>
      <c r="BH43" s="283">
        <v>0</v>
      </c>
      <c r="BI43" s="283">
        <v>0</v>
      </c>
      <c r="BJ43" s="283">
        <v>0</v>
      </c>
      <c r="BK43" s="283">
        <v>0</v>
      </c>
      <c r="BL43" s="283">
        <v>0</v>
      </c>
      <c r="BM43" s="283">
        <v>0</v>
      </c>
      <c r="BN43" s="283">
        <v>0</v>
      </c>
      <c r="BO43" s="178" t="s">
        <v>372</v>
      </c>
      <c r="BP43" s="178" t="s">
        <v>372</v>
      </c>
      <c r="BQ43" s="178" t="s">
        <v>372</v>
      </c>
      <c r="BR43" s="178" t="s">
        <v>372</v>
      </c>
      <c r="BS43" s="178" t="s">
        <v>372</v>
      </c>
      <c r="BT43" s="178" t="s">
        <v>372</v>
      </c>
      <c r="BU43" s="178" t="s">
        <v>372</v>
      </c>
      <c r="BV43" s="178" t="s">
        <v>372</v>
      </c>
      <c r="BW43" s="178" t="s">
        <v>372</v>
      </c>
      <c r="BX43" s="178" t="s">
        <v>372</v>
      </c>
      <c r="BY43" s="178" t="s">
        <v>372</v>
      </c>
      <c r="BZ43" s="178" t="s">
        <v>372</v>
      </c>
      <c r="CA43" s="352">
        <v>2</v>
      </c>
      <c r="CB43" s="328"/>
      <c r="CC43" s="273">
        <f t="shared" si="0"/>
        <v>0</v>
      </c>
      <c r="CD43" s="273">
        <f t="shared" si="1"/>
        <v>0</v>
      </c>
      <c r="CE43" s="294" t="e">
        <f t="shared" si="2"/>
        <v>#DIV/0!</v>
      </c>
      <c r="CF43" s="294">
        <f t="shared" si="3"/>
        <v>1</v>
      </c>
      <c r="CG43" s="252" t="s">
        <v>1678</v>
      </c>
      <c r="CH43" s="252" t="str">
        <f t="shared" si="4"/>
        <v>Numérica</v>
      </c>
      <c r="CI43" s="252"/>
      <c r="CJ43" s="293">
        <v>5</v>
      </c>
      <c r="CK43" s="288" t="str">
        <f t="shared" si="6"/>
        <v xml:space="preserve">Delegatura Prestadores de Servicios en Salud -DIVPSS </v>
      </c>
      <c r="CL43" s="288" t="str">
        <f t="shared" si="7"/>
        <v>Medidas cautelares impuestas a los prestadores de servicios de salud a los que se les realizaron auditorías</v>
      </c>
      <c r="CM43" s="288" t="str">
        <f t="shared" si="8"/>
        <v>Medidas cautelares impuestas a prestadores auditados</v>
      </c>
      <c r="CN43" s="300">
        <f t="shared" si="9"/>
        <v>0</v>
      </c>
      <c r="CO43" s="300">
        <f t="shared" si="10"/>
        <v>0</v>
      </c>
      <c r="CP43" s="299" t="e">
        <f>+CN43/CO43</f>
        <v>#DIV/0!</v>
      </c>
      <c r="CQ43" s="289">
        <f t="shared" si="11"/>
        <v>1</v>
      </c>
      <c r="CR43" s="289" t="str">
        <f t="shared" si="12"/>
        <v>SOBRECUMPLIO</v>
      </c>
      <c r="DB43" s="229"/>
      <c r="DC43" s="293"/>
      <c r="DD43" s="293"/>
      <c r="DE43" s="293"/>
      <c r="DF43" s="293"/>
      <c r="DG43" s="293"/>
    </row>
    <row r="44" spans="1:111" s="79" customFormat="1" ht="127.5" customHeight="1" thickTop="1" thickBot="1">
      <c r="A44" s="79" t="s">
        <v>1795</v>
      </c>
      <c r="B44" s="74" t="s">
        <v>176</v>
      </c>
      <c r="C44" s="87" t="s">
        <v>363</v>
      </c>
      <c r="D44" s="87" t="s">
        <v>377</v>
      </c>
      <c r="E44" s="75" t="s">
        <v>364</v>
      </c>
      <c r="F44" s="75" t="s">
        <v>365</v>
      </c>
      <c r="G44" s="75" t="s">
        <v>2245</v>
      </c>
      <c r="H44" s="75" t="s">
        <v>2240</v>
      </c>
      <c r="I44" s="389" t="s">
        <v>2420</v>
      </c>
      <c r="J44" s="389" t="s">
        <v>2421</v>
      </c>
      <c r="K44" s="76" t="s">
        <v>2294</v>
      </c>
      <c r="L44" s="76" t="s">
        <v>2264</v>
      </c>
      <c r="M44" s="87" t="s">
        <v>2299</v>
      </c>
      <c r="N44" s="76" t="s">
        <v>1795</v>
      </c>
      <c r="O44" s="75" t="s">
        <v>1796</v>
      </c>
      <c r="P44" s="75" t="s">
        <v>1797</v>
      </c>
      <c r="Q44" s="370" t="s">
        <v>2109</v>
      </c>
      <c r="R44" s="386" t="s">
        <v>2108</v>
      </c>
      <c r="S44" s="75" t="s">
        <v>2445</v>
      </c>
      <c r="T44" s="75" t="s">
        <v>366</v>
      </c>
      <c r="U44" s="75" t="s">
        <v>367</v>
      </c>
      <c r="V44" s="75" t="s">
        <v>368</v>
      </c>
      <c r="W44" s="376">
        <v>0</v>
      </c>
      <c r="X44" s="77">
        <v>1</v>
      </c>
      <c r="Y44" s="129"/>
      <c r="Z44" s="129"/>
      <c r="AA44" s="129">
        <v>0.15</v>
      </c>
      <c r="AB44" s="129"/>
      <c r="AC44" s="129"/>
      <c r="AD44" s="129">
        <v>0.35</v>
      </c>
      <c r="AE44" s="129"/>
      <c r="AF44" s="129"/>
      <c r="AG44" s="129">
        <v>0.35</v>
      </c>
      <c r="AH44" s="129"/>
      <c r="AI44" s="129"/>
      <c r="AJ44" s="129">
        <v>0.15</v>
      </c>
      <c r="AK44" s="75"/>
      <c r="AL44" s="75"/>
      <c r="AM44" s="75"/>
      <c r="AN44" s="75"/>
      <c r="AO44" s="75" t="s">
        <v>2158</v>
      </c>
      <c r="AP44" s="78" t="s">
        <v>1795</v>
      </c>
      <c r="AQ44" s="283">
        <v>0</v>
      </c>
      <c r="AR44" s="283">
        <v>0</v>
      </c>
      <c r="AS44" s="283">
        <v>0</v>
      </c>
      <c r="AT44" s="283">
        <v>0</v>
      </c>
      <c r="AU44" s="283">
        <v>0</v>
      </c>
      <c r="AV44" s="283">
        <v>0</v>
      </c>
      <c r="AW44" s="283">
        <v>0</v>
      </c>
      <c r="AX44" s="283">
        <v>0</v>
      </c>
      <c r="AY44" s="283">
        <v>0</v>
      </c>
      <c r="AZ44" s="283">
        <v>0</v>
      </c>
      <c r="BA44" s="283">
        <v>0</v>
      </c>
      <c r="BB44" s="283">
        <v>0</v>
      </c>
      <c r="BC44" s="283">
        <v>0</v>
      </c>
      <c r="BD44" s="283">
        <v>0</v>
      </c>
      <c r="BE44" s="283">
        <v>0</v>
      </c>
      <c r="BF44" s="283">
        <v>0</v>
      </c>
      <c r="BG44" s="283">
        <v>0</v>
      </c>
      <c r="BH44" s="283">
        <v>0</v>
      </c>
      <c r="BI44" s="283">
        <v>0</v>
      </c>
      <c r="BJ44" s="283">
        <v>0</v>
      </c>
      <c r="BK44" s="283">
        <v>0</v>
      </c>
      <c r="BL44" s="283">
        <v>0</v>
      </c>
      <c r="BM44" s="283">
        <v>0</v>
      </c>
      <c r="BN44" s="283">
        <v>0</v>
      </c>
      <c r="BO44" s="178" t="s">
        <v>372</v>
      </c>
      <c r="BP44" s="178" t="s">
        <v>372</v>
      </c>
      <c r="BQ44" s="178" t="s">
        <v>372</v>
      </c>
      <c r="BR44" s="178" t="s">
        <v>372</v>
      </c>
      <c r="BS44" s="178" t="s">
        <v>372</v>
      </c>
      <c r="BT44" s="178" t="s">
        <v>372</v>
      </c>
      <c r="BU44" s="178" t="s">
        <v>372</v>
      </c>
      <c r="BV44" s="178" t="s">
        <v>372</v>
      </c>
      <c r="BW44" s="178" t="s">
        <v>372</v>
      </c>
      <c r="BX44" s="178" t="s">
        <v>372</v>
      </c>
      <c r="BY44" s="178" t="s">
        <v>372</v>
      </c>
      <c r="BZ44" s="178" t="s">
        <v>372</v>
      </c>
      <c r="CA44" s="352">
        <v>2</v>
      </c>
      <c r="CB44" s="328"/>
      <c r="CC44" s="273">
        <f t="shared" si="0"/>
        <v>0</v>
      </c>
      <c r="CD44" s="273">
        <f t="shared" si="1"/>
        <v>0</v>
      </c>
      <c r="CE44" s="260" t="e">
        <f t="shared" si="2"/>
        <v>#DIV/0!</v>
      </c>
      <c r="CF44" s="293">
        <f t="shared" si="3"/>
        <v>1</v>
      </c>
      <c r="CG44" s="252" t="s">
        <v>1678</v>
      </c>
      <c r="CH44" s="252" t="str">
        <f t="shared" si="4"/>
        <v xml:space="preserve">Porcentual </v>
      </c>
      <c r="CI44" s="252"/>
      <c r="CJ44" s="293">
        <v>1</v>
      </c>
      <c r="CK44" s="290" t="str">
        <f t="shared" si="6"/>
        <v xml:space="preserve">Delegatura Prestadores de Servicios en Salud -DIVPSS </v>
      </c>
      <c r="CL44" s="290" t="str">
        <f t="shared" si="7"/>
        <v>Porcentaje de ejecución del Programa de Auditorías a los Prestadores de Servicios en Salud (PSS)</v>
      </c>
      <c r="CM44" s="290" t="str">
        <f t="shared" si="8"/>
        <v>Número de auditorías ejecutadas a PSS / Número total de auditorías programadas a PSS en la vigencia*100</v>
      </c>
      <c r="CN44" s="301">
        <f t="shared" si="9"/>
        <v>0</v>
      </c>
      <c r="CO44" s="301">
        <f t="shared" si="10"/>
        <v>0</v>
      </c>
      <c r="CP44" s="298" t="e">
        <f t="shared" si="13"/>
        <v>#DIV/0!</v>
      </c>
      <c r="CQ44" s="290">
        <f t="shared" si="11"/>
        <v>1</v>
      </c>
      <c r="CR44" s="291" t="str">
        <f t="shared" si="12"/>
        <v>SOBRECUMPLIO</v>
      </c>
      <c r="DB44" s="229"/>
      <c r="DC44" s="293"/>
      <c r="DD44" s="293"/>
      <c r="DE44" s="293"/>
      <c r="DF44" s="293"/>
      <c r="DG44" s="293"/>
    </row>
    <row r="45" spans="1:111" s="79" customFormat="1" ht="127.5" hidden="1" customHeight="1" thickTop="1" thickBot="1">
      <c r="A45" s="79" t="s">
        <v>1798</v>
      </c>
      <c r="B45" s="74" t="s">
        <v>176</v>
      </c>
      <c r="C45" s="87" t="s">
        <v>363</v>
      </c>
      <c r="D45" s="87" t="s">
        <v>377</v>
      </c>
      <c r="E45" s="75" t="s">
        <v>364</v>
      </c>
      <c r="F45" s="75" t="s">
        <v>365</v>
      </c>
      <c r="G45" s="75" t="s">
        <v>2256</v>
      </c>
      <c r="H45" s="74" t="s">
        <v>2240</v>
      </c>
      <c r="I45" s="390" t="s">
        <v>2391</v>
      </c>
      <c r="J45" s="388" t="s">
        <v>2392</v>
      </c>
      <c r="K45" s="76" t="s">
        <v>392</v>
      </c>
      <c r="L45" s="76" t="s">
        <v>2264</v>
      </c>
      <c r="M45" s="87" t="s">
        <v>2300</v>
      </c>
      <c r="N45" s="76" t="s">
        <v>1798</v>
      </c>
      <c r="O45" s="75" t="s">
        <v>1799</v>
      </c>
      <c r="P45" s="75" t="s">
        <v>1800</v>
      </c>
      <c r="Q45" s="370" t="s">
        <v>1800</v>
      </c>
      <c r="R45" s="401"/>
      <c r="S45" s="75" t="s">
        <v>2446</v>
      </c>
      <c r="T45" s="75" t="s">
        <v>366</v>
      </c>
      <c r="U45" s="75" t="s">
        <v>153</v>
      </c>
      <c r="V45" s="75" t="s">
        <v>368</v>
      </c>
      <c r="W45" s="376">
        <v>0</v>
      </c>
      <c r="X45" s="418">
        <v>1430</v>
      </c>
      <c r="Y45" s="417"/>
      <c r="Z45" s="417"/>
      <c r="AA45" s="417">
        <v>180</v>
      </c>
      <c r="AB45" s="417"/>
      <c r="AC45" s="417"/>
      <c r="AD45" s="417">
        <v>416</v>
      </c>
      <c r="AE45" s="417"/>
      <c r="AF45" s="417"/>
      <c r="AG45" s="417">
        <v>417</v>
      </c>
      <c r="AH45" s="417"/>
      <c r="AI45" s="417"/>
      <c r="AJ45" s="417">
        <v>417</v>
      </c>
      <c r="AK45" s="75"/>
      <c r="AL45" s="75"/>
      <c r="AM45" s="75"/>
      <c r="AN45" s="75"/>
      <c r="AO45" s="75" t="s">
        <v>238</v>
      </c>
      <c r="AP45" s="78" t="s">
        <v>1798</v>
      </c>
      <c r="AQ45" s="283">
        <v>0</v>
      </c>
      <c r="AR45" s="283">
        <v>0</v>
      </c>
      <c r="AS45" s="283">
        <v>0</v>
      </c>
      <c r="AT45" s="283">
        <v>0</v>
      </c>
      <c r="AU45" s="283">
        <v>0</v>
      </c>
      <c r="AV45" s="283">
        <v>0</v>
      </c>
      <c r="AW45" s="283">
        <v>0</v>
      </c>
      <c r="AX45" s="283">
        <v>0</v>
      </c>
      <c r="AY45" s="283">
        <v>0</v>
      </c>
      <c r="AZ45" s="283">
        <v>0</v>
      </c>
      <c r="BA45" s="283">
        <v>0</v>
      </c>
      <c r="BB45" s="283">
        <v>0</v>
      </c>
      <c r="BC45" s="283">
        <v>0</v>
      </c>
      <c r="BD45" s="283">
        <v>0</v>
      </c>
      <c r="BE45" s="283">
        <v>0</v>
      </c>
      <c r="BF45" s="283">
        <v>0</v>
      </c>
      <c r="BG45" s="283">
        <v>0</v>
      </c>
      <c r="BH45" s="283">
        <v>0</v>
      </c>
      <c r="BI45" s="283">
        <v>0</v>
      </c>
      <c r="BJ45" s="283">
        <v>0</v>
      </c>
      <c r="BK45" s="283">
        <v>0</v>
      </c>
      <c r="BL45" s="283">
        <v>0</v>
      </c>
      <c r="BM45" s="283">
        <v>0</v>
      </c>
      <c r="BN45" s="283">
        <v>0</v>
      </c>
      <c r="BO45" s="178" t="s">
        <v>372</v>
      </c>
      <c r="BP45" s="178" t="s">
        <v>372</v>
      </c>
      <c r="BQ45" s="178" t="s">
        <v>372</v>
      </c>
      <c r="BR45" s="178" t="s">
        <v>372</v>
      </c>
      <c r="BS45" s="178" t="s">
        <v>372</v>
      </c>
      <c r="BT45" s="178" t="s">
        <v>372</v>
      </c>
      <c r="BU45" s="178" t="s">
        <v>372</v>
      </c>
      <c r="BV45" s="178" t="s">
        <v>372</v>
      </c>
      <c r="BW45" s="178" t="s">
        <v>372</v>
      </c>
      <c r="BX45" s="178" t="s">
        <v>372</v>
      </c>
      <c r="BY45" s="178" t="s">
        <v>372</v>
      </c>
      <c r="BZ45" s="178" t="s">
        <v>372</v>
      </c>
      <c r="CA45" s="352">
        <v>1</v>
      </c>
      <c r="CB45" s="285"/>
      <c r="CC45" s="273">
        <f t="shared" si="0"/>
        <v>0</v>
      </c>
      <c r="CD45" s="273">
        <f t="shared" si="1"/>
        <v>0</v>
      </c>
      <c r="CE45" s="294" t="e">
        <f t="shared" si="2"/>
        <v>#DIV/0!</v>
      </c>
      <c r="CF45" s="294">
        <f t="shared" si="3"/>
        <v>1430</v>
      </c>
      <c r="CG45" s="252" t="s">
        <v>1677</v>
      </c>
      <c r="CH45" s="252" t="str">
        <f t="shared" si="4"/>
        <v>Numérica</v>
      </c>
      <c r="CI45" s="252"/>
      <c r="CJ45" s="293">
        <v>2</v>
      </c>
      <c r="CK45" s="288" t="str">
        <f t="shared" si="6"/>
        <v>Delegatura de Investigaciones Administrativas</v>
      </c>
      <c r="CL45" s="288" t="str">
        <f t="shared" si="7"/>
        <v>Procesos con aplicación del procedimiento administrativo sancionatorio tramitados</v>
      </c>
      <c r="CM45" s="288" t="str">
        <f t="shared" si="8"/>
        <v>Número de actos administrativos expedidos en procesos con aplicación del procedimiento administrativo sancionatorio tramitados.</v>
      </c>
      <c r="CN45" s="300">
        <f t="shared" si="9"/>
        <v>0</v>
      </c>
      <c r="CO45" s="300">
        <f t="shared" si="10"/>
        <v>0</v>
      </c>
      <c r="CP45" s="299" t="e">
        <f t="shared" si="13"/>
        <v>#DIV/0!</v>
      </c>
      <c r="CQ45" s="289">
        <f t="shared" si="11"/>
        <v>1430</v>
      </c>
      <c r="CR45" s="289" t="str">
        <f t="shared" si="12"/>
        <v>CUMPLIO</v>
      </c>
      <c r="DB45" s="229"/>
      <c r="DC45" s="293"/>
      <c r="DD45" s="293"/>
      <c r="DE45" s="293"/>
      <c r="DF45" s="293"/>
      <c r="DG45" s="293"/>
    </row>
    <row r="46" spans="1:111" s="79" customFormat="1" ht="127.5" hidden="1" customHeight="1" thickTop="1" thickBot="1">
      <c r="A46" s="79" t="s">
        <v>1801</v>
      </c>
      <c r="B46" s="74" t="s">
        <v>176</v>
      </c>
      <c r="C46" s="87" t="s">
        <v>363</v>
      </c>
      <c r="D46" s="87" t="s">
        <v>377</v>
      </c>
      <c r="E46" s="75" t="s">
        <v>364</v>
      </c>
      <c r="F46" s="75" t="s">
        <v>365</v>
      </c>
      <c r="G46" s="75" t="s">
        <v>2256</v>
      </c>
      <c r="H46" s="75" t="s">
        <v>2240</v>
      </c>
      <c r="I46" s="390" t="s">
        <v>2391</v>
      </c>
      <c r="J46" s="388" t="s">
        <v>2392</v>
      </c>
      <c r="K46" s="388" t="s">
        <v>392</v>
      </c>
      <c r="L46" s="76" t="s">
        <v>2264</v>
      </c>
      <c r="M46" s="76" t="s">
        <v>2498</v>
      </c>
      <c r="N46" s="76" t="s">
        <v>1801</v>
      </c>
      <c r="O46" s="75" t="s">
        <v>1802</v>
      </c>
      <c r="P46" s="75" t="s">
        <v>1803</v>
      </c>
      <c r="Q46" s="370" t="s">
        <v>1803</v>
      </c>
      <c r="R46" s="401"/>
      <c r="S46" s="75" t="s">
        <v>2204</v>
      </c>
      <c r="T46" s="75" t="s">
        <v>366</v>
      </c>
      <c r="U46" s="75" t="s">
        <v>153</v>
      </c>
      <c r="V46" s="75" t="s">
        <v>368</v>
      </c>
      <c r="W46" s="376">
        <v>0</v>
      </c>
      <c r="X46" s="418">
        <v>300</v>
      </c>
      <c r="Y46" s="417"/>
      <c r="Z46" s="417"/>
      <c r="AA46" s="417">
        <v>75</v>
      </c>
      <c r="AB46" s="417"/>
      <c r="AC46" s="417"/>
      <c r="AD46" s="417">
        <v>75</v>
      </c>
      <c r="AE46" s="417"/>
      <c r="AF46" s="417"/>
      <c r="AG46" s="417">
        <v>75</v>
      </c>
      <c r="AH46" s="417"/>
      <c r="AI46" s="417"/>
      <c r="AJ46" s="417">
        <v>75</v>
      </c>
      <c r="AK46" s="75"/>
      <c r="AL46" s="75"/>
      <c r="AM46" s="75"/>
      <c r="AN46" s="75"/>
      <c r="AO46" s="75" t="s">
        <v>238</v>
      </c>
      <c r="AP46" s="78" t="s">
        <v>1801</v>
      </c>
      <c r="AQ46" s="283">
        <v>0</v>
      </c>
      <c r="AR46" s="283">
        <v>0</v>
      </c>
      <c r="AS46" s="283">
        <v>0</v>
      </c>
      <c r="AT46" s="283">
        <v>0</v>
      </c>
      <c r="AU46" s="283">
        <v>0</v>
      </c>
      <c r="AV46" s="283">
        <v>0</v>
      </c>
      <c r="AW46" s="283">
        <v>0</v>
      </c>
      <c r="AX46" s="283">
        <v>0</v>
      </c>
      <c r="AY46" s="283">
        <v>0</v>
      </c>
      <c r="AZ46" s="283">
        <v>0</v>
      </c>
      <c r="BA46" s="283">
        <v>0</v>
      </c>
      <c r="BB46" s="283">
        <v>0</v>
      </c>
      <c r="BC46" s="283">
        <v>0</v>
      </c>
      <c r="BD46" s="283">
        <v>0</v>
      </c>
      <c r="BE46" s="283">
        <v>0</v>
      </c>
      <c r="BF46" s="283">
        <v>0</v>
      </c>
      <c r="BG46" s="283">
        <v>0</v>
      </c>
      <c r="BH46" s="283">
        <v>0</v>
      </c>
      <c r="BI46" s="283">
        <v>0</v>
      </c>
      <c r="BJ46" s="283">
        <v>0</v>
      </c>
      <c r="BK46" s="283">
        <v>0</v>
      </c>
      <c r="BL46" s="283">
        <v>0</v>
      </c>
      <c r="BM46" s="283">
        <v>0</v>
      </c>
      <c r="BN46" s="283">
        <v>0</v>
      </c>
      <c r="BO46" s="178" t="s">
        <v>372</v>
      </c>
      <c r="BP46" s="178" t="s">
        <v>372</v>
      </c>
      <c r="BQ46" s="178" t="s">
        <v>372</v>
      </c>
      <c r="BR46" s="178" t="s">
        <v>372</v>
      </c>
      <c r="BS46" s="178" t="s">
        <v>372</v>
      </c>
      <c r="BT46" s="178" t="s">
        <v>372</v>
      </c>
      <c r="BU46" s="178" t="s">
        <v>372</v>
      </c>
      <c r="BV46" s="178" t="s">
        <v>372</v>
      </c>
      <c r="BW46" s="178" t="s">
        <v>372</v>
      </c>
      <c r="BX46" s="178" t="s">
        <v>372</v>
      </c>
      <c r="BY46" s="178" t="s">
        <v>372</v>
      </c>
      <c r="BZ46" s="178" t="s">
        <v>372</v>
      </c>
      <c r="CA46" s="352">
        <v>1</v>
      </c>
      <c r="CB46" s="285"/>
      <c r="CC46" s="273">
        <f t="shared" si="0"/>
        <v>0</v>
      </c>
      <c r="CD46" s="273">
        <f t="shared" si="1"/>
        <v>0</v>
      </c>
      <c r="CE46" s="294" t="e">
        <f t="shared" si="2"/>
        <v>#DIV/0!</v>
      </c>
      <c r="CF46" s="294">
        <f t="shared" si="3"/>
        <v>300</v>
      </c>
      <c r="CG46" s="252" t="s">
        <v>1677</v>
      </c>
      <c r="CH46" s="252" t="str">
        <f t="shared" si="4"/>
        <v>Numérica</v>
      </c>
      <c r="CI46" s="252"/>
      <c r="CJ46" s="293">
        <v>3</v>
      </c>
      <c r="CK46" s="290" t="str">
        <f t="shared" si="6"/>
        <v>Delegatura de Investigaciones Administrativas</v>
      </c>
      <c r="CL46" s="290" t="str">
        <f t="shared" si="7"/>
        <v xml:space="preserve">Insumos radicados en el año inmediatamente anterior tramitados en la etapa de iniciación y / o improcedencia </v>
      </c>
      <c r="CM46" s="290" t="str">
        <f t="shared" si="8"/>
        <v>Número de actuaciones realizadas en la etapa de apertura en el período actual</v>
      </c>
      <c r="CN46" s="301">
        <f t="shared" si="9"/>
        <v>0</v>
      </c>
      <c r="CO46" s="301">
        <f t="shared" si="10"/>
        <v>0</v>
      </c>
      <c r="CP46" s="298" t="e">
        <f t="shared" si="13"/>
        <v>#DIV/0!</v>
      </c>
      <c r="CQ46" s="291">
        <f t="shared" si="11"/>
        <v>300</v>
      </c>
      <c r="CR46" s="291" t="str">
        <f t="shared" si="12"/>
        <v>CUMPLIO</v>
      </c>
      <c r="DB46" s="229"/>
      <c r="DC46" s="293"/>
      <c r="DD46" s="293"/>
      <c r="DE46" s="293"/>
      <c r="DF46" s="293"/>
      <c r="DG46" s="293"/>
    </row>
    <row r="47" spans="1:111" s="79" customFormat="1" ht="127.5" hidden="1" customHeight="1" thickTop="1" thickBot="1">
      <c r="A47" s="79" t="s">
        <v>1804</v>
      </c>
      <c r="B47" s="74" t="s">
        <v>176</v>
      </c>
      <c r="C47" s="87" t="s">
        <v>363</v>
      </c>
      <c r="D47" s="87" t="s">
        <v>377</v>
      </c>
      <c r="E47" s="75" t="s">
        <v>364</v>
      </c>
      <c r="F47" s="75" t="s">
        <v>365</v>
      </c>
      <c r="G47" s="75" t="s">
        <v>2256</v>
      </c>
      <c r="H47" s="74" t="s">
        <v>2240</v>
      </c>
      <c r="I47" s="390" t="s">
        <v>2391</v>
      </c>
      <c r="J47" s="388" t="s">
        <v>2392</v>
      </c>
      <c r="K47" s="388" t="s">
        <v>392</v>
      </c>
      <c r="L47" s="75" t="s">
        <v>2264</v>
      </c>
      <c r="M47" s="75" t="s">
        <v>2499</v>
      </c>
      <c r="N47" s="75" t="s">
        <v>1804</v>
      </c>
      <c r="O47" s="75" t="s">
        <v>1805</v>
      </c>
      <c r="P47" s="75" t="s">
        <v>1806</v>
      </c>
      <c r="Q47" s="370" t="s">
        <v>2107</v>
      </c>
      <c r="R47" s="401"/>
      <c r="S47" s="75" t="s">
        <v>2205</v>
      </c>
      <c r="T47" s="75" t="s">
        <v>366</v>
      </c>
      <c r="U47" s="75" t="s">
        <v>153</v>
      </c>
      <c r="V47" s="75" t="s">
        <v>368</v>
      </c>
      <c r="W47" s="367">
        <v>0</v>
      </c>
      <c r="X47" s="417">
        <v>270</v>
      </c>
      <c r="Y47" s="417"/>
      <c r="Z47" s="417"/>
      <c r="AA47" s="417">
        <v>67</v>
      </c>
      <c r="AB47" s="417"/>
      <c r="AC47" s="417"/>
      <c r="AD47" s="417">
        <v>67</v>
      </c>
      <c r="AE47" s="417"/>
      <c r="AF47" s="417"/>
      <c r="AG47" s="417">
        <v>68</v>
      </c>
      <c r="AH47" s="417"/>
      <c r="AI47" s="417"/>
      <c r="AJ47" s="417">
        <v>68</v>
      </c>
      <c r="AK47" s="368"/>
      <c r="AL47" s="87"/>
      <c r="AM47" s="76"/>
      <c r="AN47" s="81"/>
      <c r="AO47" s="75" t="s">
        <v>238</v>
      </c>
      <c r="AP47" s="78" t="s">
        <v>1804</v>
      </c>
      <c r="AQ47" s="283">
        <v>0</v>
      </c>
      <c r="AR47" s="283">
        <v>0</v>
      </c>
      <c r="AS47" s="283">
        <v>0</v>
      </c>
      <c r="AT47" s="283">
        <v>0</v>
      </c>
      <c r="AU47" s="283">
        <v>0</v>
      </c>
      <c r="AV47" s="283">
        <v>0</v>
      </c>
      <c r="AW47" s="283">
        <v>0</v>
      </c>
      <c r="AX47" s="283">
        <v>0</v>
      </c>
      <c r="AY47" s="283">
        <v>0</v>
      </c>
      <c r="AZ47" s="283">
        <v>0</v>
      </c>
      <c r="BA47" s="283">
        <v>0</v>
      </c>
      <c r="BB47" s="283">
        <v>0</v>
      </c>
      <c r="BC47" s="283">
        <v>0</v>
      </c>
      <c r="BD47" s="283">
        <v>0</v>
      </c>
      <c r="BE47" s="283">
        <v>0</v>
      </c>
      <c r="BF47" s="283">
        <v>0</v>
      </c>
      <c r="BG47" s="283">
        <v>0</v>
      </c>
      <c r="BH47" s="283">
        <v>0</v>
      </c>
      <c r="BI47" s="283">
        <v>0</v>
      </c>
      <c r="BJ47" s="283">
        <v>0</v>
      </c>
      <c r="BK47" s="283">
        <v>0</v>
      </c>
      <c r="BL47" s="283">
        <v>0</v>
      </c>
      <c r="BM47" s="283">
        <v>0</v>
      </c>
      <c r="BN47" s="283">
        <v>0</v>
      </c>
      <c r="BO47" s="178" t="s">
        <v>372</v>
      </c>
      <c r="BP47" s="178" t="s">
        <v>372</v>
      </c>
      <c r="BQ47" s="178" t="s">
        <v>372</v>
      </c>
      <c r="BR47" s="178" t="s">
        <v>372</v>
      </c>
      <c r="BS47" s="178" t="s">
        <v>372</v>
      </c>
      <c r="BT47" s="178" t="s">
        <v>372</v>
      </c>
      <c r="BU47" s="178" t="s">
        <v>372</v>
      </c>
      <c r="BV47" s="178" t="s">
        <v>372</v>
      </c>
      <c r="BW47" s="178" t="s">
        <v>372</v>
      </c>
      <c r="BX47" s="178" t="s">
        <v>372</v>
      </c>
      <c r="BY47" s="178" t="s">
        <v>372</v>
      </c>
      <c r="BZ47" s="178" t="s">
        <v>372</v>
      </c>
      <c r="CA47" s="352">
        <v>2</v>
      </c>
      <c r="CB47" s="285"/>
      <c r="CC47" s="273">
        <f t="shared" si="0"/>
        <v>0</v>
      </c>
      <c r="CD47" s="273">
        <f t="shared" si="1"/>
        <v>0</v>
      </c>
      <c r="CE47" s="260" t="e">
        <f t="shared" si="2"/>
        <v>#DIV/0!</v>
      </c>
      <c r="CF47" s="293">
        <f t="shared" si="3"/>
        <v>270</v>
      </c>
      <c r="CG47" s="252" t="s">
        <v>1677</v>
      </c>
      <c r="CH47" s="252" t="str">
        <f t="shared" si="4"/>
        <v>Numérica</v>
      </c>
      <c r="CI47" s="252"/>
      <c r="CJ47" s="293">
        <v>1</v>
      </c>
      <c r="CK47" s="288" t="str">
        <f t="shared" si="6"/>
        <v>Delegatura de Investigaciones Administrativas</v>
      </c>
      <c r="CL47" s="288" t="str">
        <f t="shared" si="7"/>
        <v xml:space="preserve">Expedientes con acto de iniciación soportados en insumos radicados en el año inmediatamente anterior tramitados en la etapa de Pruebas y / o Alegatos 
</v>
      </c>
      <c r="CM47" s="288" t="str">
        <f t="shared" si="8"/>
        <v>Número de procesos administrativos con resoluciones de pruebas y / o alegatos expedidas en el período actual</v>
      </c>
      <c r="CN47" s="300">
        <f t="shared" si="9"/>
        <v>0</v>
      </c>
      <c r="CO47" s="300">
        <f t="shared" si="10"/>
        <v>0</v>
      </c>
      <c r="CP47" s="299" t="e">
        <f t="shared" si="13"/>
        <v>#DIV/0!</v>
      </c>
      <c r="CQ47" s="288">
        <f t="shared" si="11"/>
        <v>270</v>
      </c>
      <c r="CR47" s="289" t="str">
        <f t="shared" si="12"/>
        <v>CUMPLIO</v>
      </c>
      <c r="DB47" s="229"/>
      <c r="DC47" s="293"/>
      <c r="DD47" s="293"/>
      <c r="DE47" s="293"/>
      <c r="DF47" s="293"/>
      <c r="DG47" s="293"/>
    </row>
    <row r="48" spans="1:111" s="79" customFormat="1" ht="127.5" hidden="1" customHeight="1" thickTop="1" thickBot="1">
      <c r="A48" s="79" t="s">
        <v>1807</v>
      </c>
      <c r="B48" s="74" t="s">
        <v>176</v>
      </c>
      <c r="C48" s="74" t="s">
        <v>363</v>
      </c>
      <c r="D48" s="74" t="s">
        <v>377</v>
      </c>
      <c r="E48" s="75" t="s">
        <v>364</v>
      </c>
      <c r="F48" s="75" t="s">
        <v>365</v>
      </c>
      <c r="G48" s="75" t="s">
        <v>2256</v>
      </c>
      <c r="H48" s="74" t="s">
        <v>2240</v>
      </c>
      <c r="I48" s="390" t="s">
        <v>2391</v>
      </c>
      <c r="J48" s="388" t="s">
        <v>2392</v>
      </c>
      <c r="K48" s="388" t="s">
        <v>392</v>
      </c>
      <c r="L48" s="75" t="s">
        <v>2264</v>
      </c>
      <c r="M48" s="75" t="s">
        <v>2301</v>
      </c>
      <c r="N48" s="75" t="s">
        <v>1807</v>
      </c>
      <c r="O48" s="75" t="s">
        <v>1808</v>
      </c>
      <c r="P48" s="75" t="s">
        <v>1809</v>
      </c>
      <c r="Q48" s="370" t="s">
        <v>1809</v>
      </c>
      <c r="R48" s="401"/>
      <c r="S48" s="75" t="s">
        <v>2206</v>
      </c>
      <c r="T48" s="75" t="s">
        <v>366</v>
      </c>
      <c r="U48" s="75" t="s">
        <v>153</v>
      </c>
      <c r="V48" s="75" t="s">
        <v>368</v>
      </c>
      <c r="W48" s="367">
        <v>0</v>
      </c>
      <c r="X48" s="417">
        <v>162</v>
      </c>
      <c r="Y48" s="417"/>
      <c r="Z48" s="417"/>
      <c r="AA48" s="417">
        <v>40</v>
      </c>
      <c r="AB48" s="417"/>
      <c r="AC48" s="417"/>
      <c r="AD48" s="417">
        <v>40</v>
      </c>
      <c r="AE48" s="417"/>
      <c r="AF48" s="417"/>
      <c r="AG48" s="417">
        <v>41</v>
      </c>
      <c r="AH48" s="417"/>
      <c r="AI48" s="417"/>
      <c r="AJ48" s="417">
        <v>41</v>
      </c>
      <c r="AK48" s="368"/>
      <c r="AL48" s="75"/>
      <c r="AM48" s="76"/>
      <c r="AN48" s="81"/>
      <c r="AO48" s="75" t="s">
        <v>238</v>
      </c>
      <c r="AP48" s="78" t="s">
        <v>1807</v>
      </c>
      <c r="AQ48" s="283">
        <v>0</v>
      </c>
      <c r="AR48" s="283">
        <v>0</v>
      </c>
      <c r="AS48" s="283">
        <v>0</v>
      </c>
      <c r="AT48" s="283">
        <v>0</v>
      </c>
      <c r="AU48" s="283">
        <v>0</v>
      </c>
      <c r="AV48" s="283">
        <v>0</v>
      </c>
      <c r="AW48" s="283">
        <v>0</v>
      </c>
      <c r="AX48" s="283">
        <v>0</v>
      </c>
      <c r="AY48" s="283">
        <v>0</v>
      </c>
      <c r="AZ48" s="283">
        <v>0</v>
      </c>
      <c r="BA48" s="283">
        <v>0</v>
      </c>
      <c r="BB48" s="283">
        <v>0</v>
      </c>
      <c r="BC48" s="283">
        <v>0</v>
      </c>
      <c r="BD48" s="283">
        <v>0</v>
      </c>
      <c r="BE48" s="283">
        <v>0</v>
      </c>
      <c r="BF48" s="283">
        <v>0</v>
      </c>
      <c r="BG48" s="283">
        <v>0</v>
      </c>
      <c r="BH48" s="283">
        <v>0</v>
      </c>
      <c r="BI48" s="283">
        <v>0</v>
      </c>
      <c r="BJ48" s="283">
        <v>0</v>
      </c>
      <c r="BK48" s="283">
        <v>0</v>
      </c>
      <c r="BL48" s="283">
        <v>0</v>
      </c>
      <c r="BM48" s="283">
        <v>0</v>
      </c>
      <c r="BN48" s="283">
        <v>0</v>
      </c>
      <c r="BO48" s="178" t="s">
        <v>372</v>
      </c>
      <c r="BP48" s="178" t="s">
        <v>372</v>
      </c>
      <c r="BQ48" s="178" t="s">
        <v>372</v>
      </c>
      <c r="BR48" s="178" t="s">
        <v>372</v>
      </c>
      <c r="BS48" s="178" t="s">
        <v>372</v>
      </c>
      <c r="BT48" s="178" t="s">
        <v>372</v>
      </c>
      <c r="BU48" s="178" t="s">
        <v>372</v>
      </c>
      <c r="BV48" s="178" t="s">
        <v>372</v>
      </c>
      <c r="BW48" s="178" t="s">
        <v>372</v>
      </c>
      <c r="BX48" s="178" t="s">
        <v>372</v>
      </c>
      <c r="BY48" s="178" t="s">
        <v>372</v>
      </c>
      <c r="BZ48" s="178" t="s">
        <v>372</v>
      </c>
      <c r="CA48" s="352">
        <v>2</v>
      </c>
      <c r="CB48" s="258"/>
      <c r="CC48" s="273">
        <f t="shared" si="0"/>
        <v>0</v>
      </c>
      <c r="CD48" s="273">
        <f t="shared" si="1"/>
        <v>0</v>
      </c>
      <c r="CE48" s="260" t="e">
        <f t="shared" si="2"/>
        <v>#DIV/0!</v>
      </c>
      <c r="CF48" s="293">
        <f t="shared" si="3"/>
        <v>162</v>
      </c>
      <c r="CG48" s="252" t="s">
        <v>1679</v>
      </c>
      <c r="CH48" s="252" t="str">
        <f t="shared" si="4"/>
        <v>Numérica</v>
      </c>
      <c r="CI48" s="252"/>
      <c r="CJ48" s="293">
        <v>2</v>
      </c>
      <c r="CK48" s="290" t="str">
        <f t="shared" si="6"/>
        <v>Delegatura de Investigaciones Administrativas</v>
      </c>
      <c r="CL48" s="290" t="str">
        <f t="shared" si="7"/>
        <v xml:space="preserve">Expedientes con acto de Pruebas y / o Alegatos soportados en insumos radicados en el año inmediatamente anterior con decisión de primera instancia </v>
      </c>
      <c r="CM48" s="290" t="str">
        <f t="shared" si="8"/>
        <v>Número de resoluciones decisorias proferidas en el periodo actual</v>
      </c>
      <c r="CN48" s="301">
        <f t="shared" si="9"/>
        <v>0</v>
      </c>
      <c r="CO48" s="301">
        <f t="shared" si="10"/>
        <v>0</v>
      </c>
      <c r="CP48" s="298" t="e">
        <f t="shared" si="13"/>
        <v>#DIV/0!</v>
      </c>
      <c r="CQ48" s="290">
        <f t="shared" si="11"/>
        <v>162</v>
      </c>
      <c r="CR48" s="291" t="str">
        <f t="shared" si="12"/>
        <v>INCUMPLIO</v>
      </c>
      <c r="DB48" s="229"/>
      <c r="DC48" s="293"/>
      <c r="DD48" s="293"/>
      <c r="DE48" s="293"/>
      <c r="DF48" s="293"/>
      <c r="DG48" s="293"/>
    </row>
    <row r="49" spans="1:111" s="79" customFormat="1" ht="127.5" hidden="1" customHeight="1" thickTop="1" thickBot="1">
      <c r="A49" s="79" t="s">
        <v>1810</v>
      </c>
      <c r="B49" s="74" t="s">
        <v>176</v>
      </c>
      <c r="C49" s="74" t="s">
        <v>363</v>
      </c>
      <c r="D49" s="74" t="s">
        <v>377</v>
      </c>
      <c r="E49" s="75" t="s">
        <v>364</v>
      </c>
      <c r="F49" s="75" t="s">
        <v>365</v>
      </c>
      <c r="G49" s="75" t="s">
        <v>2256</v>
      </c>
      <c r="H49" s="74" t="s">
        <v>2240</v>
      </c>
      <c r="I49" s="390" t="s">
        <v>2391</v>
      </c>
      <c r="J49" s="388" t="s">
        <v>2392</v>
      </c>
      <c r="K49" s="388" t="s">
        <v>392</v>
      </c>
      <c r="L49" s="76" t="s">
        <v>2264</v>
      </c>
      <c r="M49" s="75" t="s">
        <v>2302</v>
      </c>
      <c r="N49" s="75" t="s">
        <v>1810</v>
      </c>
      <c r="O49" s="75" t="s">
        <v>1811</v>
      </c>
      <c r="P49" s="75" t="s">
        <v>1812</v>
      </c>
      <c r="Q49" s="370" t="s">
        <v>1812</v>
      </c>
      <c r="R49" s="401"/>
      <c r="S49" s="75" t="s">
        <v>2207</v>
      </c>
      <c r="T49" s="75" t="s">
        <v>366</v>
      </c>
      <c r="U49" s="75" t="s">
        <v>153</v>
      </c>
      <c r="V49" s="75" t="s">
        <v>368</v>
      </c>
      <c r="W49" s="367">
        <v>0</v>
      </c>
      <c r="X49" s="417">
        <v>14</v>
      </c>
      <c r="Y49" s="417"/>
      <c r="Z49" s="417"/>
      <c r="AA49" s="417">
        <v>3</v>
      </c>
      <c r="AB49" s="417"/>
      <c r="AC49" s="417"/>
      <c r="AD49" s="417">
        <v>4</v>
      </c>
      <c r="AE49" s="417"/>
      <c r="AF49" s="417"/>
      <c r="AG49" s="417">
        <v>5</v>
      </c>
      <c r="AH49" s="417"/>
      <c r="AI49" s="417"/>
      <c r="AJ49" s="417">
        <v>2</v>
      </c>
      <c r="AK49" s="368"/>
      <c r="AL49" s="76"/>
      <c r="AM49" s="76"/>
      <c r="AN49" s="81"/>
      <c r="AO49" s="75" t="s">
        <v>238</v>
      </c>
      <c r="AP49" s="78" t="s">
        <v>1810</v>
      </c>
      <c r="AQ49" s="283">
        <v>0</v>
      </c>
      <c r="AR49" s="283">
        <v>0</v>
      </c>
      <c r="AS49" s="283">
        <v>0</v>
      </c>
      <c r="AT49" s="283">
        <v>0</v>
      </c>
      <c r="AU49" s="283">
        <v>0</v>
      </c>
      <c r="AV49" s="283">
        <v>0</v>
      </c>
      <c r="AW49" s="283">
        <v>0</v>
      </c>
      <c r="AX49" s="283">
        <v>0</v>
      </c>
      <c r="AY49" s="283">
        <v>0</v>
      </c>
      <c r="AZ49" s="283">
        <v>0</v>
      </c>
      <c r="BA49" s="283">
        <v>0</v>
      </c>
      <c r="BB49" s="283">
        <v>0</v>
      </c>
      <c r="BC49" s="283">
        <v>0</v>
      </c>
      <c r="BD49" s="283">
        <v>0</v>
      </c>
      <c r="BE49" s="283">
        <v>0</v>
      </c>
      <c r="BF49" s="283">
        <v>0</v>
      </c>
      <c r="BG49" s="283">
        <v>0</v>
      </c>
      <c r="BH49" s="283">
        <v>0</v>
      </c>
      <c r="BI49" s="283">
        <v>0</v>
      </c>
      <c r="BJ49" s="283">
        <v>0</v>
      </c>
      <c r="BK49" s="283">
        <v>0</v>
      </c>
      <c r="BL49" s="283">
        <v>0</v>
      </c>
      <c r="BM49" s="283">
        <v>0</v>
      </c>
      <c r="BN49" s="283">
        <v>0</v>
      </c>
      <c r="BO49" s="178" t="s">
        <v>372</v>
      </c>
      <c r="BP49" s="178" t="s">
        <v>372</v>
      </c>
      <c r="BQ49" s="178" t="s">
        <v>372</v>
      </c>
      <c r="BR49" s="178" t="s">
        <v>372</v>
      </c>
      <c r="BS49" s="178" t="s">
        <v>372</v>
      </c>
      <c r="BT49" s="178" t="s">
        <v>372</v>
      </c>
      <c r="BU49" s="178" t="s">
        <v>372</v>
      </c>
      <c r="BV49" s="178" t="s">
        <v>372</v>
      </c>
      <c r="BW49" s="178" t="s">
        <v>372</v>
      </c>
      <c r="BX49" s="178" t="s">
        <v>372</v>
      </c>
      <c r="BY49" s="178" t="s">
        <v>372</v>
      </c>
      <c r="BZ49" s="178" t="s">
        <v>372</v>
      </c>
      <c r="CA49" s="352">
        <v>1</v>
      </c>
      <c r="CB49" s="258"/>
      <c r="CC49" s="273">
        <f t="shared" si="0"/>
        <v>0</v>
      </c>
      <c r="CD49" s="273">
        <f t="shared" si="1"/>
        <v>0</v>
      </c>
      <c r="CE49" s="294" t="e">
        <f>+CC49/CD49</f>
        <v>#DIV/0!</v>
      </c>
      <c r="CF49" s="294">
        <f t="shared" si="3"/>
        <v>14</v>
      </c>
      <c r="CG49" s="252" t="s">
        <v>1679</v>
      </c>
      <c r="CH49" s="252" t="str">
        <f t="shared" si="4"/>
        <v>Numérica</v>
      </c>
      <c r="CI49" s="252"/>
      <c r="CJ49" s="293">
        <v>3</v>
      </c>
      <c r="CK49" s="288" t="str">
        <f t="shared" si="6"/>
        <v>Delegatura de Investigaciones Administrativas</v>
      </c>
      <c r="CL49" s="288" t="str">
        <f t="shared" si="7"/>
        <v xml:space="preserve">Capacitaciones a externos en territorio en el marco del fortalecimiento al vigilado </v>
      </c>
      <c r="CM49" s="288" t="str">
        <f t="shared" si="8"/>
        <v>Número de capacitaciones realizadas a externos sobre el proceso administrativo sancionatorio</v>
      </c>
      <c r="CN49" s="300">
        <f t="shared" si="9"/>
        <v>0</v>
      </c>
      <c r="CO49" s="300">
        <f t="shared" si="10"/>
        <v>0</v>
      </c>
      <c r="CP49" s="299" t="e">
        <f>+CN49/CO49</f>
        <v>#DIV/0!</v>
      </c>
      <c r="CQ49" s="289">
        <f t="shared" si="11"/>
        <v>14</v>
      </c>
      <c r="CR49" s="289" t="str">
        <f t="shared" si="12"/>
        <v>INCUMPLIO</v>
      </c>
      <c r="DB49" s="229"/>
      <c r="DC49" s="293"/>
      <c r="DD49" s="293"/>
      <c r="DE49" s="293"/>
      <c r="DF49" s="293"/>
      <c r="DG49" s="293"/>
    </row>
    <row r="50" spans="1:111" s="79" customFormat="1" ht="127.5" hidden="1" customHeight="1" thickTop="1" thickBot="1">
      <c r="A50" s="79" t="s">
        <v>1813</v>
      </c>
      <c r="B50" s="74" t="s">
        <v>176</v>
      </c>
      <c r="C50" s="74" t="s">
        <v>363</v>
      </c>
      <c r="D50" s="74" t="s">
        <v>377</v>
      </c>
      <c r="E50" s="75" t="s">
        <v>364</v>
      </c>
      <c r="F50" s="75" t="s">
        <v>365</v>
      </c>
      <c r="G50" s="75" t="s">
        <v>2256</v>
      </c>
      <c r="H50" s="74" t="s">
        <v>2240</v>
      </c>
      <c r="I50" s="390" t="s">
        <v>2391</v>
      </c>
      <c r="J50" s="388" t="s">
        <v>2392</v>
      </c>
      <c r="K50" s="388" t="s">
        <v>392</v>
      </c>
      <c r="L50" s="76" t="s">
        <v>2264</v>
      </c>
      <c r="M50" s="75" t="s">
        <v>2303</v>
      </c>
      <c r="N50" s="75" t="s">
        <v>1813</v>
      </c>
      <c r="O50" s="80" t="s">
        <v>1814</v>
      </c>
      <c r="P50" s="76" t="s">
        <v>1815</v>
      </c>
      <c r="Q50" s="364" t="s">
        <v>1815</v>
      </c>
      <c r="R50" s="401"/>
      <c r="S50" s="76" t="s">
        <v>2447</v>
      </c>
      <c r="T50" s="75" t="s">
        <v>366</v>
      </c>
      <c r="U50" s="75" t="s">
        <v>153</v>
      </c>
      <c r="V50" s="75" t="s">
        <v>368</v>
      </c>
      <c r="W50" s="367">
        <v>0</v>
      </c>
      <c r="X50" s="418">
        <v>2</v>
      </c>
      <c r="Y50" s="417"/>
      <c r="Z50" s="417"/>
      <c r="AA50" s="417" t="s">
        <v>371</v>
      </c>
      <c r="AB50" s="417"/>
      <c r="AC50" s="417"/>
      <c r="AD50" s="417">
        <v>1</v>
      </c>
      <c r="AE50" s="417"/>
      <c r="AF50" s="417"/>
      <c r="AG50" s="417" t="s">
        <v>371</v>
      </c>
      <c r="AH50" s="417"/>
      <c r="AI50" s="417"/>
      <c r="AJ50" s="417">
        <v>1</v>
      </c>
      <c r="AK50" s="75"/>
      <c r="AL50" s="75"/>
      <c r="AM50" s="75"/>
      <c r="AN50" s="75"/>
      <c r="AO50" s="75" t="s">
        <v>238</v>
      </c>
      <c r="AP50" s="78" t="s">
        <v>1813</v>
      </c>
      <c r="AQ50" s="283">
        <v>0</v>
      </c>
      <c r="AR50" s="283">
        <v>0</v>
      </c>
      <c r="AS50" s="283">
        <v>0</v>
      </c>
      <c r="AT50" s="283">
        <v>0</v>
      </c>
      <c r="AU50" s="283">
        <v>0</v>
      </c>
      <c r="AV50" s="283">
        <v>0</v>
      </c>
      <c r="AW50" s="283">
        <v>0</v>
      </c>
      <c r="AX50" s="283">
        <v>0</v>
      </c>
      <c r="AY50" s="283">
        <v>0</v>
      </c>
      <c r="AZ50" s="283">
        <v>0</v>
      </c>
      <c r="BA50" s="283">
        <v>0</v>
      </c>
      <c r="BB50" s="283">
        <v>0</v>
      </c>
      <c r="BC50" s="283">
        <v>0</v>
      </c>
      <c r="BD50" s="283">
        <v>0</v>
      </c>
      <c r="BE50" s="283">
        <v>0</v>
      </c>
      <c r="BF50" s="283">
        <v>0</v>
      </c>
      <c r="BG50" s="283">
        <v>0</v>
      </c>
      <c r="BH50" s="283">
        <v>0</v>
      </c>
      <c r="BI50" s="283">
        <v>0</v>
      </c>
      <c r="BJ50" s="283">
        <v>0</v>
      </c>
      <c r="BK50" s="283">
        <v>0</v>
      </c>
      <c r="BL50" s="283">
        <v>0</v>
      </c>
      <c r="BM50" s="283">
        <v>0</v>
      </c>
      <c r="BN50" s="283">
        <v>0</v>
      </c>
      <c r="BO50" s="178" t="s">
        <v>372</v>
      </c>
      <c r="BP50" s="178" t="s">
        <v>372</v>
      </c>
      <c r="BQ50" s="178" t="s">
        <v>372</v>
      </c>
      <c r="BR50" s="178" t="s">
        <v>372</v>
      </c>
      <c r="BS50" s="178" t="s">
        <v>372</v>
      </c>
      <c r="BT50" s="178" t="s">
        <v>372</v>
      </c>
      <c r="BU50" s="178" t="s">
        <v>372</v>
      </c>
      <c r="BV50" s="178" t="s">
        <v>372</v>
      </c>
      <c r="BW50" s="178" t="s">
        <v>372</v>
      </c>
      <c r="BX50" s="178" t="s">
        <v>372</v>
      </c>
      <c r="BY50" s="178" t="s">
        <v>372</v>
      </c>
      <c r="BZ50" s="178" t="s">
        <v>372</v>
      </c>
      <c r="CA50" s="352">
        <v>1</v>
      </c>
      <c r="CB50" s="258"/>
      <c r="CC50" s="273">
        <f>+SUM(AQ50:BB50)</f>
        <v>0</v>
      </c>
      <c r="CD50" s="273">
        <f t="shared" si="1"/>
        <v>0</v>
      </c>
      <c r="CE50" s="294" t="e">
        <f t="shared" si="2"/>
        <v>#DIV/0!</v>
      </c>
      <c r="CF50" s="294">
        <f t="shared" si="3"/>
        <v>2</v>
      </c>
      <c r="CG50" s="252" t="s">
        <v>1679</v>
      </c>
      <c r="CH50" s="252" t="str">
        <f t="shared" si="4"/>
        <v>Numérica</v>
      </c>
      <c r="CI50" s="252"/>
      <c r="CJ50" s="293">
        <v>4</v>
      </c>
      <c r="CK50" s="290" t="str">
        <f t="shared" si="6"/>
        <v>Delegatura de Investigaciones Administrativas</v>
      </c>
      <c r="CL50" s="290" t="str">
        <f t="shared" si="7"/>
        <v>Capacitaciones internas sobre el cumplimiento de los ANS en la SNS.</v>
      </c>
      <c r="CM50" s="290" t="str">
        <f t="shared" si="8"/>
        <v>Numero de Capacitaciones a las áreas que realizan traslados para investigaciones administrativas a la DIA en cuanto a cumplimiento de los ANS.</v>
      </c>
      <c r="CN50" s="301">
        <f t="shared" si="9"/>
        <v>0</v>
      </c>
      <c r="CO50" s="301">
        <f t="shared" si="10"/>
        <v>0</v>
      </c>
      <c r="CP50" s="298" t="e">
        <f t="shared" si="13"/>
        <v>#DIV/0!</v>
      </c>
      <c r="CQ50" s="291">
        <f t="shared" si="11"/>
        <v>2</v>
      </c>
      <c r="CR50" s="291" t="str">
        <f t="shared" si="12"/>
        <v>INCUMPLIO</v>
      </c>
      <c r="DB50" s="229"/>
      <c r="DC50" s="293"/>
      <c r="DD50" s="293"/>
      <c r="DE50" s="293"/>
      <c r="DF50" s="293"/>
      <c r="DG50" s="293"/>
    </row>
    <row r="51" spans="1:111" s="79" customFormat="1" ht="127.5" customHeight="1" thickTop="1" thickBot="1">
      <c r="A51" s="79" t="s">
        <v>1816</v>
      </c>
      <c r="B51" s="74" t="s">
        <v>176</v>
      </c>
      <c r="C51" s="74" t="s">
        <v>363</v>
      </c>
      <c r="D51" s="74" t="s">
        <v>2304</v>
      </c>
      <c r="E51" s="75" t="s">
        <v>364</v>
      </c>
      <c r="F51" s="75" t="s">
        <v>390</v>
      </c>
      <c r="G51" s="75" t="s">
        <v>2256</v>
      </c>
      <c r="H51" s="74" t="s">
        <v>2240</v>
      </c>
      <c r="I51" s="390" t="s">
        <v>2415</v>
      </c>
      <c r="J51" s="388" t="s">
        <v>2416</v>
      </c>
      <c r="K51" s="388" t="s">
        <v>2305</v>
      </c>
      <c r="L51" s="76" t="s">
        <v>2264</v>
      </c>
      <c r="M51" s="75" t="s">
        <v>2306</v>
      </c>
      <c r="N51" s="75" t="s">
        <v>1816</v>
      </c>
      <c r="O51" s="80" t="s">
        <v>1817</v>
      </c>
      <c r="P51" s="80" t="s">
        <v>1818</v>
      </c>
      <c r="Q51" s="364" t="s">
        <v>2106</v>
      </c>
      <c r="R51" s="386" t="s">
        <v>2105</v>
      </c>
      <c r="S51" s="80" t="s">
        <v>2448</v>
      </c>
      <c r="T51" s="75" t="s">
        <v>366</v>
      </c>
      <c r="U51" s="75" t="s">
        <v>367</v>
      </c>
      <c r="V51" s="75" t="s">
        <v>368</v>
      </c>
      <c r="W51" s="367">
        <v>0.96</v>
      </c>
      <c r="X51" s="77">
        <v>0.7</v>
      </c>
      <c r="Y51" s="129"/>
      <c r="Z51" s="129"/>
      <c r="AA51" s="129">
        <v>0.7</v>
      </c>
      <c r="AB51" s="129"/>
      <c r="AC51" s="129"/>
      <c r="AD51" s="129">
        <v>0.7</v>
      </c>
      <c r="AE51" s="129"/>
      <c r="AF51" s="129"/>
      <c r="AG51" s="129">
        <v>0.7</v>
      </c>
      <c r="AH51" s="129"/>
      <c r="AI51" s="129"/>
      <c r="AJ51" s="129">
        <v>0.7</v>
      </c>
      <c r="AK51" s="75"/>
      <c r="AL51" s="75"/>
      <c r="AM51" s="75"/>
      <c r="AN51" s="75"/>
      <c r="AO51" s="75" t="s">
        <v>269</v>
      </c>
      <c r="AP51" s="78" t="s">
        <v>1816</v>
      </c>
      <c r="AQ51" s="283">
        <v>0</v>
      </c>
      <c r="AR51" s="283">
        <v>0</v>
      </c>
      <c r="AS51" s="283">
        <v>0</v>
      </c>
      <c r="AT51" s="283">
        <v>0</v>
      </c>
      <c r="AU51" s="283">
        <v>0</v>
      </c>
      <c r="AV51" s="283">
        <v>0</v>
      </c>
      <c r="AW51" s="283">
        <v>0</v>
      </c>
      <c r="AX51" s="283">
        <v>0</v>
      </c>
      <c r="AY51" s="283">
        <v>0</v>
      </c>
      <c r="AZ51" s="283">
        <v>0</v>
      </c>
      <c r="BA51" s="283">
        <v>0</v>
      </c>
      <c r="BB51" s="283">
        <v>0</v>
      </c>
      <c r="BC51" s="283">
        <v>0</v>
      </c>
      <c r="BD51" s="283">
        <v>0</v>
      </c>
      <c r="BE51" s="283">
        <v>0</v>
      </c>
      <c r="BF51" s="283">
        <v>0</v>
      </c>
      <c r="BG51" s="283">
        <v>0</v>
      </c>
      <c r="BH51" s="283">
        <v>0</v>
      </c>
      <c r="BI51" s="283">
        <v>0</v>
      </c>
      <c r="BJ51" s="283">
        <v>0</v>
      </c>
      <c r="BK51" s="283">
        <v>0</v>
      </c>
      <c r="BL51" s="283">
        <v>0</v>
      </c>
      <c r="BM51" s="283">
        <v>0</v>
      </c>
      <c r="BN51" s="283">
        <v>0</v>
      </c>
      <c r="BO51" s="178" t="s">
        <v>372</v>
      </c>
      <c r="BP51" s="178" t="s">
        <v>372</v>
      </c>
      <c r="BQ51" s="178" t="s">
        <v>372</v>
      </c>
      <c r="BR51" s="178" t="s">
        <v>372</v>
      </c>
      <c r="BS51" s="178" t="s">
        <v>372</v>
      </c>
      <c r="BT51" s="178" t="s">
        <v>372</v>
      </c>
      <c r="BU51" s="178" t="s">
        <v>372</v>
      </c>
      <c r="BV51" s="178" t="s">
        <v>372</v>
      </c>
      <c r="BW51" s="178" t="s">
        <v>372</v>
      </c>
      <c r="BX51" s="178" t="s">
        <v>372</v>
      </c>
      <c r="BY51" s="178" t="s">
        <v>372</v>
      </c>
      <c r="BZ51" s="178" t="s">
        <v>372</v>
      </c>
      <c r="CA51" s="352">
        <v>1</v>
      </c>
      <c r="CB51" s="258"/>
      <c r="CC51" s="273">
        <f t="shared" si="0"/>
        <v>0</v>
      </c>
      <c r="CD51" s="273">
        <f t="shared" si="1"/>
        <v>0</v>
      </c>
      <c r="CE51" s="294" t="e">
        <f t="shared" si="2"/>
        <v>#DIV/0!</v>
      </c>
      <c r="CF51" s="294">
        <f t="shared" si="3"/>
        <v>0.7</v>
      </c>
      <c r="CG51" s="252" t="s">
        <v>1679</v>
      </c>
      <c r="CH51" s="252" t="str">
        <f t="shared" si="4"/>
        <v xml:space="preserve">Porcentual </v>
      </c>
      <c r="CI51" s="252"/>
      <c r="CJ51" s="293">
        <v>5</v>
      </c>
      <c r="CK51" s="288" t="str">
        <f t="shared" si="6"/>
        <v>Delegatura para Operadores Logísticos de Tecnologías en Salud y Gestores Farmacéuticos</v>
      </c>
      <c r="CL51" s="288" t="str">
        <f t="shared" si="7"/>
        <v>Porcentaje de solicitudes de información y / reclamos en salud finalizados por falta de oportunidad en la entrega o entrega incompleta de tecnologías en salud tramitados a los grupos de valor o interés de la SNS presentados a la DOLTS-GF</v>
      </c>
      <c r="CM51" s="288" t="str">
        <f t="shared" si="8"/>
        <v>(Sumatoria del número de solicitudes de información y / reclamos en salud finalizados por falta de oportunidad en la entrega o entrega incompleta de tecnologías en salud en el trimestre / Número de solicitudes de información y / reclamos en salud interpuestos por los grupos de valor o interés por falta de oportunidad en la entrega o entrega incompleta de tecnologías en salud)*100</v>
      </c>
      <c r="CN51" s="300">
        <f t="shared" si="9"/>
        <v>0</v>
      </c>
      <c r="CO51" s="300">
        <f t="shared" si="10"/>
        <v>0</v>
      </c>
      <c r="CP51" s="299" t="e">
        <f t="shared" si="13"/>
        <v>#DIV/0!</v>
      </c>
      <c r="CQ51" s="289">
        <f t="shared" si="11"/>
        <v>0.7</v>
      </c>
      <c r="CR51" s="289" t="str">
        <f t="shared" si="12"/>
        <v>INCUMPLIO</v>
      </c>
      <c r="DB51" s="293"/>
      <c r="DC51" s="293"/>
      <c r="DD51" s="293"/>
      <c r="DE51" s="293"/>
      <c r="DF51" s="293"/>
      <c r="DG51" s="293"/>
    </row>
    <row r="52" spans="1:111" s="79" customFormat="1" ht="127.5" hidden="1" customHeight="1" thickTop="1" thickBot="1">
      <c r="A52" s="79" t="s">
        <v>1819</v>
      </c>
      <c r="B52" s="74" t="s">
        <v>176</v>
      </c>
      <c r="C52" s="74" t="s">
        <v>363</v>
      </c>
      <c r="D52" s="74" t="s">
        <v>2304</v>
      </c>
      <c r="E52" s="75" t="s">
        <v>364</v>
      </c>
      <c r="F52" s="75" t="s">
        <v>365</v>
      </c>
      <c r="G52" s="75" t="s">
        <v>2256</v>
      </c>
      <c r="H52" s="74" t="s">
        <v>2240</v>
      </c>
      <c r="I52" s="390" t="s">
        <v>2415</v>
      </c>
      <c r="J52" s="388" t="s">
        <v>2416</v>
      </c>
      <c r="K52" s="75" t="s">
        <v>2305</v>
      </c>
      <c r="L52" s="75" t="s">
        <v>2264</v>
      </c>
      <c r="M52" s="75" t="s">
        <v>2306</v>
      </c>
      <c r="N52" s="75" t="s">
        <v>1819</v>
      </c>
      <c r="O52" s="76" t="s">
        <v>1820</v>
      </c>
      <c r="P52" s="76" t="s">
        <v>1821</v>
      </c>
      <c r="Q52" s="364" t="s">
        <v>1821</v>
      </c>
      <c r="R52" s="401"/>
      <c r="S52" s="76" t="s">
        <v>2208</v>
      </c>
      <c r="T52" s="75" t="s">
        <v>366</v>
      </c>
      <c r="U52" s="75" t="s">
        <v>153</v>
      </c>
      <c r="V52" s="75" t="s">
        <v>368</v>
      </c>
      <c r="W52" s="367">
        <v>7</v>
      </c>
      <c r="X52" s="418">
        <v>65</v>
      </c>
      <c r="Y52" s="417"/>
      <c r="Z52" s="417"/>
      <c r="AA52" s="417">
        <v>17</v>
      </c>
      <c r="AB52" s="417"/>
      <c r="AC52" s="417"/>
      <c r="AD52" s="417">
        <v>16</v>
      </c>
      <c r="AE52" s="417"/>
      <c r="AF52" s="417"/>
      <c r="AG52" s="417">
        <v>17</v>
      </c>
      <c r="AH52" s="417"/>
      <c r="AI52" s="417"/>
      <c r="AJ52" s="417">
        <v>15</v>
      </c>
      <c r="AK52" s="368"/>
      <c r="AL52" s="87"/>
      <c r="AM52" s="76"/>
      <c r="AN52" s="81"/>
      <c r="AO52" s="75" t="s">
        <v>269</v>
      </c>
      <c r="AP52" s="78" t="s">
        <v>1819</v>
      </c>
      <c r="AQ52" s="283">
        <v>0</v>
      </c>
      <c r="AR52" s="283">
        <v>0</v>
      </c>
      <c r="AS52" s="283">
        <v>0</v>
      </c>
      <c r="AT52" s="283">
        <v>0</v>
      </c>
      <c r="AU52" s="283">
        <v>0</v>
      </c>
      <c r="AV52" s="283">
        <v>0</v>
      </c>
      <c r="AW52" s="283">
        <v>0</v>
      </c>
      <c r="AX52" s="283">
        <v>0</v>
      </c>
      <c r="AY52" s="283">
        <v>0</v>
      </c>
      <c r="AZ52" s="283">
        <v>0</v>
      </c>
      <c r="BA52" s="283">
        <v>0</v>
      </c>
      <c r="BB52" s="283">
        <v>0</v>
      </c>
      <c r="BC52" s="283">
        <v>0</v>
      </c>
      <c r="BD52" s="283">
        <v>0</v>
      </c>
      <c r="BE52" s="283">
        <v>0</v>
      </c>
      <c r="BF52" s="283">
        <v>0</v>
      </c>
      <c r="BG52" s="283">
        <v>0</v>
      </c>
      <c r="BH52" s="283">
        <v>0</v>
      </c>
      <c r="BI52" s="283">
        <v>0</v>
      </c>
      <c r="BJ52" s="283">
        <v>0</v>
      </c>
      <c r="BK52" s="283">
        <v>0</v>
      </c>
      <c r="BL52" s="283">
        <v>0</v>
      </c>
      <c r="BM52" s="283">
        <v>0</v>
      </c>
      <c r="BN52" s="283">
        <v>0</v>
      </c>
      <c r="BO52" s="178" t="s">
        <v>372</v>
      </c>
      <c r="BP52" s="178" t="s">
        <v>372</v>
      </c>
      <c r="BQ52" s="178" t="s">
        <v>372</v>
      </c>
      <c r="BR52" s="178" t="s">
        <v>372</v>
      </c>
      <c r="BS52" s="178" t="s">
        <v>372</v>
      </c>
      <c r="BT52" s="178" t="s">
        <v>372</v>
      </c>
      <c r="BU52" s="178" t="s">
        <v>372</v>
      </c>
      <c r="BV52" s="178" t="s">
        <v>372</v>
      </c>
      <c r="BW52" s="178" t="s">
        <v>372</v>
      </c>
      <c r="BX52" s="178" t="s">
        <v>372</v>
      </c>
      <c r="BY52" s="178" t="s">
        <v>372</v>
      </c>
      <c r="BZ52" s="178" t="s">
        <v>372</v>
      </c>
      <c r="CA52" s="352">
        <v>2</v>
      </c>
      <c r="CB52" s="285"/>
      <c r="CC52" s="273">
        <f t="shared" si="0"/>
        <v>0</v>
      </c>
      <c r="CD52" s="273">
        <f t="shared" si="1"/>
        <v>0</v>
      </c>
      <c r="CE52" s="260" t="e">
        <f t="shared" si="2"/>
        <v>#DIV/0!</v>
      </c>
      <c r="CF52" s="293">
        <f t="shared" si="3"/>
        <v>65</v>
      </c>
      <c r="CG52" s="252" t="s">
        <v>1677</v>
      </c>
      <c r="CH52" s="252" t="str">
        <f t="shared" si="4"/>
        <v>Numérica</v>
      </c>
      <c r="CI52" s="252"/>
      <c r="CJ52" s="293">
        <v>1</v>
      </c>
      <c r="CK52" s="290" t="str">
        <f t="shared" si="6"/>
        <v>Delegatura para Operadores Logísticos de Tecnologías en Salud y Gestores Farmacéuticos</v>
      </c>
      <c r="CL52" s="290" t="str">
        <f t="shared" si="7"/>
        <v>Servicio de auditoría y visitas inspectivas realizadas</v>
      </c>
      <c r="CM52" s="290" t="str">
        <f t="shared" si="8"/>
        <v>Número de auditoría y visitas inspectivas realizadas a los OLTS y/o GF</v>
      </c>
      <c r="CN52" s="301">
        <f t="shared" si="9"/>
        <v>0</v>
      </c>
      <c r="CO52" s="301">
        <f t="shared" si="10"/>
        <v>0</v>
      </c>
      <c r="CP52" s="298" t="e">
        <f t="shared" si="13"/>
        <v>#DIV/0!</v>
      </c>
      <c r="CQ52" s="290">
        <f t="shared" si="11"/>
        <v>65</v>
      </c>
      <c r="CR52" s="291" t="str">
        <f t="shared" si="12"/>
        <v>CUMPLIO</v>
      </c>
      <c r="DB52" s="293"/>
      <c r="DC52" s="293"/>
      <c r="DD52" s="293"/>
      <c r="DE52" s="293"/>
      <c r="DF52" s="293"/>
      <c r="DG52" s="293"/>
    </row>
    <row r="53" spans="1:111" s="79" customFormat="1" ht="127.5" hidden="1" customHeight="1" thickTop="1" thickBot="1">
      <c r="A53" s="79" t="s">
        <v>1822</v>
      </c>
      <c r="B53" s="74" t="s">
        <v>176</v>
      </c>
      <c r="C53" s="74" t="s">
        <v>363</v>
      </c>
      <c r="D53" s="74" t="s">
        <v>2304</v>
      </c>
      <c r="E53" s="75" t="s">
        <v>364</v>
      </c>
      <c r="F53" s="75" t="s">
        <v>365</v>
      </c>
      <c r="G53" s="75" t="s">
        <v>2256</v>
      </c>
      <c r="H53" s="74" t="s">
        <v>2240</v>
      </c>
      <c r="I53" s="390" t="s">
        <v>2415</v>
      </c>
      <c r="J53" s="388" t="s">
        <v>2416</v>
      </c>
      <c r="K53" s="75" t="s">
        <v>2305</v>
      </c>
      <c r="L53" s="75" t="s">
        <v>2264</v>
      </c>
      <c r="M53" s="75" t="s">
        <v>2306</v>
      </c>
      <c r="N53" s="75" t="s">
        <v>1822</v>
      </c>
      <c r="O53" s="76" t="s">
        <v>1823</v>
      </c>
      <c r="P53" s="76" t="s">
        <v>1824</v>
      </c>
      <c r="Q53" s="364" t="s">
        <v>1824</v>
      </c>
      <c r="R53" s="401"/>
      <c r="S53" s="76" t="s">
        <v>2209</v>
      </c>
      <c r="T53" s="75" t="s">
        <v>366</v>
      </c>
      <c r="U53" s="75" t="s">
        <v>153</v>
      </c>
      <c r="V53" s="76" t="s">
        <v>368</v>
      </c>
      <c r="W53" s="76">
        <v>4</v>
      </c>
      <c r="X53" s="418">
        <v>52</v>
      </c>
      <c r="Y53" s="416"/>
      <c r="Z53" s="416"/>
      <c r="AA53" s="416">
        <v>13</v>
      </c>
      <c r="AB53" s="416"/>
      <c r="AC53" s="416"/>
      <c r="AD53" s="416">
        <v>13</v>
      </c>
      <c r="AE53" s="416"/>
      <c r="AF53" s="416"/>
      <c r="AG53" s="416">
        <v>13</v>
      </c>
      <c r="AH53" s="416"/>
      <c r="AI53" s="417"/>
      <c r="AJ53" s="416">
        <v>13</v>
      </c>
      <c r="AK53" s="75"/>
      <c r="AL53" s="75"/>
      <c r="AM53" s="75"/>
      <c r="AN53" s="75"/>
      <c r="AO53" s="75" t="s">
        <v>269</v>
      </c>
      <c r="AP53" s="78" t="s">
        <v>1822</v>
      </c>
      <c r="AQ53" s="283">
        <v>0</v>
      </c>
      <c r="AR53" s="283">
        <v>0</v>
      </c>
      <c r="AS53" s="283">
        <v>0</v>
      </c>
      <c r="AT53" s="283">
        <v>0</v>
      </c>
      <c r="AU53" s="283">
        <v>0</v>
      </c>
      <c r="AV53" s="283">
        <v>0</v>
      </c>
      <c r="AW53" s="283">
        <v>0</v>
      </c>
      <c r="AX53" s="283">
        <v>0</v>
      </c>
      <c r="AY53" s="283">
        <v>0</v>
      </c>
      <c r="AZ53" s="283">
        <v>0</v>
      </c>
      <c r="BA53" s="283">
        <v>0</v>
      </c>
      <c r="BB53" s="283">
        <v>0</v>
      </c>
      <c r="BC53" s="283">
        <v>0</v>
      </c>
      <c r="BD53" s="283">
        <v>0</v>
      </c>
      <c r="BE53" s="283">
        <v>0</v>
      </c>
      <c r="BF53" s="283">
        <v>0</v>
      </c>
      <c r="BG53" s="283">
        <v>0</v>
      </c>
      <c r="BH53" s="283">
        <v>0</v>
      </c>
      <c r="BI53" s="283">
        <v>0</v>
      </c>
      <c r="BJ53" s="283">
        <v>0</v>
      </c>
      <c r="BK53" s="283">
        <v>0</v>
      </c>
      <c r="BL53" s="283">
        <v>0</v>
      </c>
      <c r="BM53" s="283">
        <v>0</v>
      </c>
      <c r="BN53" s="283">
        <v>0</v>
      </c>
      <c r="BO53" s="178" t="s">
        <v>372</v>
      </c>
      <c r="BP53" s="178" t="s">
        <v>372</v>
      </c>
      <c r="BQ53" s="178" t="s">
        <v>372</v>
      </c>
      <c r="BR53" s="178" t="s">
        <v>372</v>
      </c>
      <c r="BS53" s="178" t="s">
        <v>372</v>
      </c>
      <c r="BT53" s="178" t="s">
        <v>372</v>
      </c>
      <c r="BU53" s="178" t="s">
        <v>372</v>
      </c>
      <c r="BV53" s="178" t="s">
        <v>372</v>
      </c>
      <c r="BW53" s="178" t="s">
        <v>372</v>
      </c>
      <c r="BX53" s="178" t="s">
        <v>372</v>
      </c>
      <c r="BY53" s="178" t="s">
        <v>372</v>
      </c>
      <c r="BZ53" s="178" t="s">
        <v>372</v>
      </c>
      <c r="CA53" s="352">
        <v>2</v>
      </c>
      <c r="CB53" s="285"/>
      <c r="CC53" s="273">
        <f t="shared" si="0"/>
        <v>0</v>
      </c>
      <c r="CD53" s="273">
        <f t="shared" si="1"/>
        <v>0</v>
      </c>
      <c r="CE53" s="260" t="e">
        <f t="shared" si="2"/>
        <v>#DIV/0!</v>
      </c>
      <c r="CF53" s="293">
        <f t="shared" si="3"/>
        <v>52</v>
      </c>
      <c r="CG53" s="252" t="s">
        <v>1677</v>
      </c>
      <c r="CH53" s="252" t="str">
        <f t="shared" si="4"/>
        <v>Numérica</v>
      </c>
      <c r="CI53" s="252"/>
      <c r="CJ53" s="293">
        <v>2</v>
      </c>
      <c r="CK53" s="288" t="str">
        <f t="shared" si="6"/>
        <v>Delegatura para Operadores Logísticos de Tecnologías en Salud y Gestores Farmacéuticos</v>
      </c>
      <c r="CL53" s="288" t="str">
        <f t="shared" si="7"/>
        <v>Servicio de asistencia técnica realizadas</v>
      </c>
      <c r="CM53" s="288" t="str">
        <f t="shared" si="8"/>
        <v>Número de asistencias técnicas realizadas</v>
      </c>
      <c r="CN53" s="300">
        <f t="shared" si="9"/>
        <v>0</v>
      </c>
      <c r="CO53" s="300">
        <f t="shared" si="10"/>
        <v>0</v>
      </c>
      <c r="CP53" s="299" t="e">
        <f t="shared" si="13"/>
        <v>#DIV/0!</v>
      </c>
      <c r="CQ53" s="288">
        <f t="shared" si="11"/>
        <v>52</v>
      </c>
      <c r="CR53" s="289" t="str">
        <f t="shared" si="12"/>
        <v>CUMPLIO</v>
      </c>
      <c r="DB53" s="293"/>
      <c r="DC53" s="293"/>
      <c r="DD53" s="293"/>
      <c r="DE53" s="293"/>
      <c r="DF53" s="293"/>
      <c r="DG53" s="293"/>
    </row>
    <row r="54" spans="1:111" s="79" customFormat="1" ht="127.5" customHeight="1" thickTop="1" thickBot="1">
      <c r="A54" s="79" t="s">
        <v>1825</v>
      </c>
      <c r="B54" s="74" t="s">
        <v>150</v>
      </c>
      <c r="C54" s="74" t="s">
        <v>363</v>
      </c>
      <c r="D54" s="74" t="s">
        <v>377</v>
      </c>
      <c r="E54" s="75" t="s">
        <v>364</v>
      </c>
      <c r="F54" s="75" t="s">
        <v>365</v>
      </c>
      <c r="G54" s="75" t="s">
        <v>182</v>
      </c>
      <c r="H54" s="74" t="s">
        <v>2257</v>
      </c>
      <c r="I54" s="390" t="s">
        <v>2401</v>
      </c>
      <c r="J54" s="388" t="s">
        <v>2402</v>
      </c>
      <c r="K54" s="136" t="s">
        <v>2277</v>
      </c>
      <c r="L54" s="136" t="s">
        <v>2307</v>
      </c>
      <c r="M54" s="75" t="s">
        <v>2308</v>
      </c>
      <c r="N54" s="75" t="s">
        <v>1825</v>
      </c>
      <c r="O54" s="76" t="s">
        <v>1826</v>
      </c>
      <c r="P54" s="76" t="s">
        <v>1827</v>
      </c>
      <c r="Q54" s="364" t="s">
        <v>2104</v>
      </c>
      <c r="R54" s="386" t="s">
        <v>401</v>
      </c>
      <c r="S54" s="76" t="s">
        <v>2449</v>
      </c>
      <c r="T54" s="75" t="s">
        <v>366</v>
      </c>
      <c r="U54" s="75" t="s">
        <v>367</v>
      </c>
      <c r="V54" s="75" t="s">
        <v>368</v>
      </c>
      <c r="W54" s="365">
        <v>1</v>
      </c>
      <c r="X54" s="190">
        <v>1</v>
      </c>
      <c r="Y54" s="129"/>
      <c r="Z54" s="129"/>
      <c r="AA54" s="129">
        <v>1</v>
      </c>
      <c r="AB54" s="129"/>
      <c r="AC54" s="129"/>
      <c r="AD54" s="129">
        <v>1</v>
      </c>
      <c r="AE54" s="129"/>
      <c r="AF54" s="129"/>
      <c r="AG54" s="129">
        <v>1</v>
      </c>
      <c r="AH54" s="129"/>
      <c r="AI54" s="129"/>
      <c r="AJ54" s="129">
        <v>1</v>
      </c>
      <c r="AK54" s="75"/>
      <c r="AL54" s="75"/>
      <c r="AM54" s="75"/>
      <c r="AN54" s="75"/>
      <c r="AO54" s="75" t="s">
        <v>2159</v>
      </c>
      <c r="AP54" s="78" t="s">
        <v>1825</v>
      </c>
      <c r="AQ54" s="283">
        <v>0</v>
      </c>
      <c r="AR54" s="283">
        <v>0</v>
      </c>
      <c r="AS54" s="283">
        <v>0</v>
      </c>
      <c r="AT54" s="283">
        <v>0</v>
      </c>
      <c r="AU54" s="283">
        <v>0</v>
      </c>
      <c r="AV54" s="283">
        <v>0</v>
      </c>
      <c r="AW54" s="283">
        <v>0</v>
      </c>
      <c r="AX54" s="283">
        <v>0</v>
      </c>
      <c r="AY54" s="283">
        <v>0</v>
      </c>
      <c r="AZ54" s="283">
        <v>0</v>
      </c>
      <c r="BA54" s="283">
        <v>0</v>
      </c>
      <c r="BB54" s="283">
        <v>0</v>
      </c>
      <c r="BC54" s="283">
        <v>0</v>
      </c>
      <c r="BD54" s="283">
        <v>0</v>
      </c>
      <c r="BE54" s="283">
        <v>0</v>
      </c>
      <c r="BF54" s="283">
        <v>0</v>
      </c>
      <c r="BG54" s="283">
        <v>0</v>
      </c>
      <c r="BH54" s="283">
        <v>0</v>
      </c>
      <c r="BI54" s="283">
        <v>0</v>
      </c>
      <c r="BJ54" s="283">
        <v>0</v>
      </c>
      <c r="BK54" s="283">
        <v>0</v>
      </c>
      <c r="BL54" s="283">
        <v>0</v>
      </c>
      <c r="BM54" s="283">
        <v>0</v>
      </c>
      <c r="BN54" s="283">
        <v>0</v>
      </c>
      <c r="BO54" s="178" t="s">
        <v>372</v>
      </c>
      <c r="BP54" s="178" t="s">
        <v>372</v>
      </c>
      <c r="BQ54" s="178" t="s">
        <v>372</v>
      </c>
      <c r="BR54" s="178" t="s">
        <v>372</v>
      </c>
      <c r="BS54" s="178" t="s">
        <v>372</v>
      </c>
      <c r="BT54" s="178" t="s">
        <v>372</v>
      </c>
      <c r="BU54" s="178" t="s">
        <v>372</v>
      </c>
      <c r="BV54" s="178" t="s">
        <v>372</v>
      </c>
      <c r="BW54" s="178" t="s">
        <v>372</v>
      </c>
      <c r="BX54" s="178" t="s">
        <v>372</v>
      </c>
      <c r="BY54" s="178" t="s">
        <v>372</v>
      </c>
      <c r="BZ54" s="178" t="s">
        <v>372</v>
      </c>
      <c r="CA54" s="352">
        <v>1</v>
      </c>
      <c r="CB54" s="285"/>
      <c r="CC54" s="273">
        <f t="shared" si="0"/>
        <v>0</v>
      </c>
      <c r="CD54" s="273">
        <f t="shared" si="1"/>
        <v>0</v>
      </c>
      <c r="CE54" s="260" t="e">
        <f t="shared" si="2"/>
        <v>#DIV/0!</v>
      </c>
      <c r="CF54" s="293">
        <f t="shared" si="3"/>
        <v>1</v>
      </c>
      <c r="CG54" s="252" t="s">
        <v>1677</v>
      </c>
      <c r="CH54" s="252" t="str">
        <f t="shared" si="4"/>
        <v xml:space="preserve">Porcentual </v>
      </c>
      <c r="CI54" s="252"/>
      <c r="CJ54" s="293">
        <v>3</v>
      </c>
      <c r="CK54" s="290" t="str">
        <f t="shared" si="6"/>
        <v>Delegatura de Función Jurisdiccional y de Conciliación</v>
      </c>
      <c r="CL54" s="290" t="str">
        <f t="shared" si="7"/>
        <v xml:space="preserve">Porcentaje de Audiencias realizadas de Conciliación de la función de conciliación </v>
      </c>
      <c r="CM54" s="290" t="str">
        <f t="shared" si="8"/>
        <v>Número de audiencias de conciliación realizadas en el trimestre / Total de solicitudes de conciliación a petición de parte admitidas</v>
      </c>
      <c r="CN54" s="301">
        <f t="shared" si="9"/>
        <v>0</v>
      </c>
      <c r="CO54" s="301">
        <f t="shared" si="10"/>
        <v>0</v>
      </c>
      <c r="CP54" s="298" t="e">
        <f t="shared" si="13"/>
        <v>#DIV/0!</v>
      </c>
      <c r="CQ54" s="290">
        <f t="shared" si="11"/>
        <v>1</v>
      </c>
      <c r="CR54" s="291" t="str">
        <f t="shared" si="12"/>
        <v>CUMPLIO</v>
      </c>
      <c r="DB54" s="293"/>
      <c r="DC54" s="293"/>
      <c r="DD54" s="293"/>
      <c r="DE54" s="293"/>
      <c r="DF54" s="293"/>
      <c r="DG54" s="293"/>
    </row>
    <row r="55" spans="1:111" s="79" customFormat="1" ht="127.5" customHeight="1" thickTop="1" thickBot="1">
      <c r="A55" s="79" t="s">
        <v>1828</v>
      </c>
      <c r="B55" s="74" t="s">
        <v>150</v>
      </c>
      <c r="C55" s="74" t="s">
        <v>363</v>
      </c>
      <c r="D55" s="74" t="s">
        <v>375</v>
      </c>
      <c r="E55" s="75" t="s">
        <v>364</v>
      </c>
      <c r="F55" s="75" t="s">
        <v>365</v>
      </c>
      <c r="G55" s="75" t="s">
        <v>2309</v>
      </c>
      <c r="H55" s="75" t="s">
        <v>2273</v>
      </c>
      <c r="I55" s="390" t="s">
        <v>2401</v>
      </c>
      <c r="J55" s="388" t="s">
        <v>2402</v>
      </c>
      <c r="K55" s="75" t="s">
        <v>393</v>
      </c>
      <c r="L55" s="75" t="s">
        <v>2307</v>
      </c>
      <c r="M55" s="75" t="s">
        <v>2310</v>
      </c>
      <c r="N55" s="75" t="s">
        <v>1828</v>
      </c>
      <c r="O55" s="76" t="s">
        <v>402</v>
      </c>
      <c r="P55" s="76" t="s">
        <v>1829</v>
      </c>
      <c r="Q55" s="364" t="s">
        <v>2103</v>
      </c>
      <c r="R55" s="386" t="s">
        <v>2102</v>
      </c>
      <c r="S55" s="76" t="s">
        <v>2210</v>
      </c>
      <c r="T55" s="75" t="s">
        <v>366</v>
      </c>
      <c r="U55" s="75" t="s">
        <v>367</v>
      </c>
      <c r="V55" s="75" t="s">
        <v>368</v>
      </c>
      <c r="W55" s="377">
        <v>1</v>
      </c>
      <c r="X55" s="190">
        <v>1</v>
      </c>
      <c r="Y55" s="129"/>
      <c r="Z55" s="129"/>
      <c r="AA55" s="129" t="s">
        <v>371</v>
      </c>
      <c r="AB55" s="129"/>
      <c r="AC55" s="129"/>
      <c r="AD55" s="129">
        <v>1</v>
      </c>
      <c r="AE55" s="129"/>
      <c r="AF55" s="129"/>
      <c r="AG55" s="129" t="s">
        <v>371</v>
      </c>
      <c r="AH55" s="129"/>
      <c r="AI55" s="129"/>
      <c r="AJ55" s="129">
        <v>1</v>
      </c>
      <c r="AK55" s="75"/>
      <c r="AL55" s="75"/>
      <c r="AM55" s="75"/>
      <c r="AN55" s="75"/>
      <c r="AO55" s="75" t="s">
        <v>2160</v>
      </c>
      <c r="AP55" s="78" t="s">
        <v>1828</v>
      </c>
      <c r="AQ55" s="283">
        <v>0</v>
      </c>
      <c r="AR55" s="283">
        <v>0</v>
      </c>
      <c r="AS55" s="283">
        <v>0</v>
      </c>
      <c r="AT55" s="283">
        <v>0</v>
      </c>
      <c r="AU55" s="283">
        <v>0</v>
      </c>
      <c r="AV55" s="283">
        <v>0</v>
      </c>
      <c r="AW55" s="283">
        <v>0</v>
      </c>
      <c r="AX55" s="283">
        <v>0</v>
      </c>
      <c r="AY55" s="283">
        <v>0</v>
      </c>
      <c r="AZ55" s="283">
        <v>0</v>
      </c>
      <c r="BA55" s="283">
        <v>0</v>
      </c>
      <c r="BB55" s="283">
        <v>0</v>
      </c>
      <c r="BC55" s="283">
        <v>0</v>
      </c>
      <c r="BD55" s="283">
        <v>0</v>
      </c>
      <c r="BE55" s="283">
        <v>0</v>
      </c>
      <c r="BF55" s="283">
        <v>0</v>
      </c>
      <c r="BG55" s="283">
        <v>0</v>
      </c>
      <c r="BH55" s="283">
        <v>0</v>
      </c>
      <c r="BI55" s="283">
        <v>0</v>
      </c>
      <c r="BJ55" s="283">
        <v>0</v>
      </c>
      <c r="BK55" s="283">
        <v>0</v>
      </c>
      <c r="BL55" s="283">
        <v>0</v>
      </c>
      <c r="BM55" s="283">
        <v>0</v>
      </c>
      <c r="BN55" s="283">
        <v>0</v>
      </c>
      <c r="BO55" s="178" t="s">
        <v>372</v>
      </c>
      <c r="BP55" s="178" t="s">
        <v>372</v>
      </c>
      <c r="BQ55" s="178" t="s">
        <v>372</v>
      </c>
      <c r="BR55" s="178" t="s">
        <v>372</v>
      </c>
      <c r="BS55" s="178" t="s">
        <v>372</v>
      </c>
      <c r="BT55" s="178" t="s">
        <v>372</v>
      </c>
      <c r="BU55" s="178" t="s">
        <v>372</v>
      </c>
      <c r="BV55" s="178" t="s">
        <v>372</v>
      </c>
      <c r="BW55" s="178" t="s">
        <v>372</v>
      </c>
      <c r="BX55" s="178" t="s">
        <v>372</v>
      </c>
      <c r="BY55" s="178" t="s">
        <v>372</v>
      </c>
      <c r="BZ55" s="178" t="s">
        <v>372</v>
      </c>
      <c r="CA55" s="352">
        <v>2</v>
      </c>
      <c r="CB55" s="285"/>
      <c r="CC55" s="253">
        <v>1429</v>
      </c>
      <c r="CD55" s="253">
        <v>401</v>
      </c>
      <c r="CE55" s="294">
        <f t="shared" si="2"/>
        <v>3.5635910224438905</v>
      </c>
      <c r="CF55" s="294">
        <f t="shared" si="3"/>
        <v>1</v>
      </c>
      <c r="CG55" s="252" t="s">
        <v>1677</v>
      </c>
      <c r="CH55" s="252" t="str">
        <f t="shared" si="4"/>
        <v xml:space="preserve">Porcentual </v>
      </c>
      <c r="CI55" s="252"/>
      <c r="CJ55" s="293">
        <v>1</v>
      </c>
      <c r="CK55" s="288" t="str">
        <f t="shared" si="6"/>
        <v>Delegatura de Función Jurisdiccional y de Conciliación- Director de Conciliación</v>
      </c>
      <c r="CL55" s="288" t="str">
        <f t="shared" si="7"/>
        <v xml:space="preserve">Porcentaje de acuerdos de conciliación con seguimiento que sean exigibles </v>
      </c>
      <c r="CM55" s="288" t="str">
        <f t="shared" si="8"/>
        <v xml:space="preserve">Número de acuerdos conciliatorios con seguimientos realizados / Número de acuerdos conciliatorios suscritos que sean exigibles </v>
      </c>
      <c r="CN55" s="300">
        <f t="shared" si="9"/>
        <v>1429</v>
      </c>
      <c r="CO55" s="300">
        <f t="shared" si="10"/>
        <v>401</v>
      </c>
      <c r="CP55" s="299">
        <f t="shared" si="13"/>
        <v>3.5635910224438905</v>
      </c>
      <c r="CQ55" s="289">
        <f t="shared" si="11"/>
        <v>1</v>
      </c>
      <c r="CR55" s="289" t="str">
        <f t="shared" si="12"/>
        <v>CUMPLIO</v>
      </c>
      <c r="DB55" s="293"/>
      <c r="DC55" s="293"/>
      <c r="DD55" s="293"/>
      <c r="DE55" s="293"/>
      <c r="DF55" s="293"/>
      <c r="DG55" s="293"/>
    </row>
    <row r="56" spans="1:111" s="79" customFormat="1" ht="127.5" hidden="1" customHeight="1" thickTop="1" thickBot="1">
      <c r="A56" s="79" t="s">
        <v>1830</v>
      </c>
      <c r="B56" s="74" t="s">
        <v>150</v>
      </c>
      <c r="C56" s="74" t="s">
        <v>363</v>
      </c>
      <c r="D56" s="74" t="s">
        <v>375</v>
      </c>
      <c r="E56" s="75" t="s">
        <v>364</v>
      </c>
      <c r="F56" s="75" t="s">
        <v>365</v>
      </c>
      <c r="G56" s="75" t="s">
        <v>2309</v>
      </c>
      <c r="H56" s="75" t="s">
        <v>2273</v>
      </c>
      <c r="I56" s="390" t="s">
        <v>2401</v>
      </c>
      <c r="J56" s="388" t="s">
        <v>2402</v>
      </c>
      <c r="K56" s="75" t="s">
        <v>393</v>
      </c>
      <c r="L56" s="75" t="s">
        <v>2307</v>
      </c>
      <c r="M56" s="75" t="s">
        <v>2311</v>
      </c>
      <c r="N56" s="75" t="s">
        <v>1830</v>
      </c>
      <c r="O56" s="76" t="s">
        <v>1831</v>
      </c>
      <c r="P56" s="76" t="s">
        <v>1832</v>
      </c>
      <c r="Q56" s="364" t="s">
        <v>1832</v>
      </c>
      <c r="R56" s="401"/>
      <c r="S56" s="76" t="s">
        <v>2211</v>
      </c>
      <c r="T56" s="75" t="s">
        <v>366</v>
      </c>
      <c r="U56" s="75" t="s">
        <v>153</v>
      </c>
      <c r="V56" s="75" t="s">
        <v>368</v>
      </c>
      <c r="W56" s="75">
        <v>7</v>
      </c>
      <c r="X56" s="417">
        <v>18</v>
      </c>
      <c r="Y56" s="417"/>
      <c r="Z56" s="417"/>
      <c r="AA56" s="417" t="s">
        <v>371</v>
      </c>
      <c r="AB56" s="417"/>
      <c r="AC56" s="417"/>
      <c r="AD56" s="417">
        <v>8</v>
      </c>
      <c r="AE56" s="417"/>
      <c r="AF56" s="417"/>
      <c r="AG56" s="417" t="s">
        <v>371</v>
      </c>
      <c r="AH56" s="417"/>
      <c r="AI56" s="417"/>
      <c r="AJ56" s="417">
        <v>10</v>
      </c>
      <c r="AK56" s="75"/>
      <c r="AL56" s="75"/>
      <c r="AM56" s="75"/>
      <c r="AN56" s="75"/>
      <c r="AO56" s="75" t="s">
        <v>2160</v>
      </c>
      <c r="AP56" s="78" t="s">
        <v>1830</v>
      </c>
      <c r="AQ56" s="283">
        <v>0</v>
      </c>
      <c r="AR56" s="283">
        <v>0</v>
      </c>
      <c r="AS56" s="283">
        <v>0</v>
      </c>
      <c r="AT56" s="283">
        <v>0</v>
      </c>
      <c r="AU56" s="283">
        <v>0</v>
      </c>
      <c r="AV56" s="283">
        <v>0</v>
      </c>
      <c r="AW56" s="283">
        <v>0</v>
      </c>
      <c r="AX56" s="283">
        <v>0</v>
      </c>
      <c r="AY56" s="283">
        <v>0</v>
      </c>
      <c r="AZ56" s="283">
        <v>0</v>
      </c>
      <c r="BA56" s="283">
        <v>0</v>
      </c>
      <c r="BB56" s="283">
        <v>0</v>
      </c>
      <c r="BC56" s="283">
        <v>0</v>
      </c>
      <c r="BD56" s="283">
        <v>0</v>
      </c>
      <c r="BE56" s="283">
        <v>0</v>
      </c>
      <c r="BF56" s="283">
        <v>0</v>
      </c>
      <c r="BG56" s="283">
        <v>0</v>
      </c>
      <c r="BH56" s="283">
        <v>0</v>
      </c>
      <c r="BI56" s="283">
        <v>0</v>
      </c>
      <c r="BJ56" s="283">
        <v>0</v>
      </c>
      <c r="BK56" s="283">
        <v>0</v>
      </c>
      <c r="BL56" s="283">
        <v>0</v>
      </c>
      <c r="BM56" s="283">
        <v>0</v>
      </c>
      <c r="BN56" s="283">
        <v>0</v>
      </c>
      <c r="BO56" s="178" t="s">
        <v>372</v>
      </c>
      <c r="BP56" s="178" t="s">
        <v>372</v>
      </c>
      <c r="BQ56" s="178" t="s">
        <v>372</v>
      </c>
      <c r="BR56" s="178" t="s">
        <v>372</v>
      </c>
      <c r="BS56" s="178" t="s">
        <v>372</v>
      </c>
      <c r="BT56" s="178" t="s">
        <v>372</v>
      </c>
      <c r="BU56" s="178" t="s">
        <v>372</v>
      </c>
      <c r="BV56" s="178" t="s">
        <v>372</v>
      </c>
      <c r="BW56" s="178" t="s">
        <v>372</v>
      </c>
      <c r="BX56" s="178" t="s">
        <v>372</v>
      </c>
      <c r="BY56" s="178" t="s">
        <v>372</v>
      </c>
      <c r="BZ56" s="178" t="s">
        <v>372</v>
      </c>
      <c r="CA56" s="352">
        <v>2</v>
      </c>
      <c r="CB56" s="258"/>
      <c r="CC56" s="273">
        <v>440</v>
      </c>
      <c r="CD56" s="273">
        <v>441</v>
      </c>
      <c r="CE56" s="324">
        <f t="shared" si="2"/>
        <v>0.99773242630385484</v>
      </c>
      <c r="CF56" s="294">
        <f t="shared" si="3"/>
        <v>18</v>
      </c>
      <c r="CG56" s="252" t="s">
        <v>1679</v>
      </c>
      <c r="CH56" s="252" t="str">
        <f t="shared" si="4"/>
        <v>Numérica</v>
      </c>
      <c r="CI56" s="252"/>
      <c r="CJ56" s="293">
        <v>2</v>
      </c>
      <c r="CK56" s="290" t="str">
        <f t="shared" si="6"/>
        <v>Delegatura de Función Jurisdiccional y de Conciliación- Director de Conciliación</v>
      </c>
      <c r="CL56" s="290" t="str">
        <f t="shared" si="7"/>
        <v xml:space="preserve">Pre- jornadas de conciliación ejecutadas </v>
      </c>
      <c r="CM56" s="290" t="str">
        <f t="shared" si="8"/>
        <v>Número de pre- jornadas de conciliación ejecutadas</v>
      </c>
      <c r="CN56" s="301">
        <f t="shared" si="9"/>
        <v>440</v>
      </c>
      <c r="CO56" s="301">
        <f t="shared" si="10"/>
        <v>441</v>
      </c>
      <c r="CP56" s="298">
        <f t="shared" si="13"/>
        <v>0.99773242630385484</v>
      </c>
      <c r="CQ56" s="291">
        <f t="shared" si="11"/>
        <v>18</v>
      </c>
      <c r="CR56" s="291" t="str">
        <f t="shared" si="12"/>
        <v>INCUMPLIO</v>
      </c>
      <c r="DB56" s="293"/>
      <c r="DC56" s="293"/>
      <c r="DD56" s="293"/>
      <c r="DE56" s="293"/>
      <c r="DF56" s="293"/>
      <c r="DG56" s="293"/>
    </row>
    <row r="57" spans="1:111" s="79" customFormat="1" ht="127.5" hidden="1" customHeight="1" thickTop="1" thickBot="1">
      <c r="A57" s="79" t="s">
        <v>1833</v>
      </c>
      <c r="B57" s="74" t="s">
        <v>150</v>
      </c>
      <c r="C57" s="74" t="s">
        <v>363</v>
      </c>
      <c r="D57" s="74" t="s">
        <v>375</v>
      </c>
      <c r="E57" s="75" t="s">
        <v>364</v>
      </c>
      <c r="F57" s="75" t="s">
        <v>365</v>
      </c>
      <c r="G57" s="75" t="s">
        <v>2309</v>
      </c>
      <c r="H57" s="75" t="s">
        <v>2273</v>
      </c>
      <c r="I57" s="390" t="s">
        <v>2401</v>
      </c>
      <c r="J57" s="388" t="s">
        <v>2402</v>
      </c>
      <c r="K57" s="75" t="s">
        <v>393</v>
      </c>
      <c r="L57" s="75" t="s">
        <v>2307</v>
      </c>
      <c r="M57" s="75" t="s">
        <v>2312</v>
      </c>
      <c r="N57" s="75" t="s">
        <v>1833</v>
      </c>
      <c r="O57" s="76" t="s">
        <v>1834</v>
      </c>
      <c r="P57" s="76" t="s">
        <v>1835</v>
      </c>
      <c r="Q57" s="364" t="s">
        <v>1835</v>
      </c>
      <c r="R57" s="401"/>
      <c r="S57" s="76" t="s">
        <v>2450</v>
      </c>
      <c r="T57" s="75" t="s">
        <v>366</v>
      </c>
      <c r="U57" s="75" t="s">
        <v>153</v>
      </c>
      <c r="V57" s="75" t="s">
        <v>368</v>
      </c>
      <c r="W57" s="75">
        <v>19</v>
      </c>
      <c r="X57" s="417">
        <v>18</v>
      </c>
      <c r="Y57" s="417"/>
      <c r="Z57" s="417"/>
      <c r="AA57" s="417" t="s">
        <v>371</v>
      </c>
      <c r="AB57" s="417"/>
      <c r="AC57" s="417"/>
      <c r="AD57" s="417">
        <v>8</v>
      </c>
      <c r="AE57" s="417"/>
      <c r="AF57" s="417"/>
      <c r="AG57" s="417" t="s">
        <v>371</v>
      </c>
      <c r="AH57" s="417"/>
      <c r="AI57" s="417"/>
      <c r="AJ57" s="417">
        <v>10</v>
      </c>
      <c r="AK57" s="75"/>
      <c r="AL57" s="75"/>
      <c r="AM57" s="75"/>
      <c r="AN57" s="75"/>
      <c r="AO57" s="75" t="s">
        <v>2159</v>
      </c>
      <c r="AP57" s="78" t="s">
        <v>1833</v>
      </c>
      <c r="AQ57" s="283">
        <v>0</v>
      </c>
      <c r="AR57" s="283">
        <v>0</v>
      </c>
      <c r="AS57" s="283">
        <v>0</v>
      </c>
      <c r="AT57" s="283">
        <v>0</v>
      </c>
      <c r="AU57" s="283">
        <v>0</v>
      </c>
      <c r="AV57" s="283">
        <v>0</v>
      </c>
      <c r="AW57" s="283">
        <v>0</v>
      </c>
      <c r="AX57" s="283">
        <v>0</v>
      </c>
      <c r="AY57" s="283">
        <v>0</v>
      </c>
      <c r="AZ57" s="283">
        <v>0</v>
      </c>
      <c r="BA57" s="283">
        <v>0</v>
      </c>
      <c r="BB57" s="283">
        <v>0</v>
      </c>
      <c r="BC57" s="283">
        <v>0</v>
      </c>
      <c r="BD57" s="283">
        <v>0</v>
      </c>
      <c r="BE57" s="283">
        <v>0</v>
      </c>
      <c r="BF57" s="283">
        <v>0</v>
      </c>
      <c r="BG57" s="283">
        <v>0</v>
      </c>
      <c r="BH57" s="283">
        <v>0</v>
      </c>
      <c r="BI57" s="283">
        <v>0</v>
      </c>
      <c r="BJ57" s="283">
        <v>0</v>
      </c>
      <c r="BK57" s="283">
        <v>0</v>
      </c>
      <c r="BL57" s="283">
        <v>0</v>
      </c>
      <c r="BM57" s="283">
        <v>0</v>
      </c>
      <c r="BN57" s="283">
        <v>0</v>
      </c>
      <c r="BO57" s="178" t="s">
        <v>372</v>
      </c>
      <c r="BP57" s="178" t="s">
        <v>372</v>
      </c>
      <c r="BQ57" s="178" t="s">
        <v>372</v>
      </c>
      <c r="BR57" s="178" t="s">
        <v>372</v>
      </c>
      <c r="BS57" s="178" t="s">
        <v>372</v>
      </c>
      <c r="BT57" s="178" t="s">
        <v>372</v>
      </c>
      <c r="BU57" s="178" t="s">
        <v>372</v>
      </c>
      <c r="BV57" s="178" t="s">
        <v>372</v>
      </c>
      <c r="BW57" s="178" t="s">
        <v>372</v>
      </c>
      <c r="BX57" s="178" t="s">
        <v>372</v>
      </c>
      <c r="BY57" s="178" t="s">
        <v>372</v>
      </c>
      <c r="BZ57" s="178" t="s">
        <v>372</v>
      </c>
      <c r="CA57" s="352">
        <v>1</v>
      </c>
      <c r="CB57" s="261"/>
      <c r="CC57" s="273">
        <v>724231179</v>
      </c>
      <c r="CD57" s="273">
        <f>+MAX(AR57:BC57)</f>
        <v>0</v>
      </c>
      <c r="CE57" s="308" t="e">
        <f t="shared" si="2"/>
        <v>#DIV/0!</v>
      </c>
      <c r="CF57" s="294">
        <f t="shared" si="3"/>
        <v>18</v>
      </c>
      <c r="CG57" s="252" t="s">
        <v>1679</v>
      </c>
      <c r="CH57" s="252" t="str">
        <f t="shared" si="4"/>
        <v>Numérica</v>
      </c>
      <c r="CI57" s="252"/>
      <c r="CJ57" s="293">
        <v>3</v>
      </c>
      <c r="CK57" s="288" t="str">
        <f t="shared" si="6"/>
        <v>Delegatura de Función Jurisdiccional y de Conciliación</v>
      </c>
      <c r="CL57" s="288" t="str">
        <f t="shared" si="7"/>
        <v xml:space="preserve">Jornadas de la función de conciliación realizadas con informes de resultados </v>
      </c>
      <c r="CM57" s="288" t="str">
        <f t="shared" si="8"/>
        <v xml:space="preserve">Número de jornadas de la función de conciliación con informes de resultados </v>
      </c>
      <c r="CN57" s="300">
        <f t="shared" si="9"/>
        <v>724231179</v>
      </c>
      <c r="CO57" s="300">
        <f t="shared" si="10"/>
        <v>0</v>
      </c>
      <c r="CP57" s="314" t="e">
        <f>+CN57/CO57</f>
        <v>#DIV/0!</v>
      </c>
      <c r="CQ57" s="289">
        <f t="shared" si="11"/>
        <v>18</v>
      </c>
      <c r="CR57" s="289" t="str">
        <f t="shared" si="12"/>
        <v>INCUMPLIO</v>
      </c>
      <c r="DB57" s="322"/>
      <c r="DC57" s="322"/>
      <c r="DD57" s="322"/>
      <c r="DE57" s="322"/>
      <c r="DF57" s="322"/>
      <c r="DG57" s="322"/>
    </row>
    <row r="58" spans="1:111" s="79" customFormat="1" ht="127.5" customHeight="1" thickTop="1" thickBot="1">
      <c r="A58" s="79" t="s">
        <v>1836</v>
      </c>
      <c r="B58" s="87" t="s">
        <v>150</v>
      </c>
      <c r="C58" s="87" t="s">
        <v>363</v>
      </c>
      <c r="D58" s="87" t="s">
        <v>375</v>
      </c>
      <c r="E58" s="76" t="s">
        <v>364</v>
      </c>
      <c r="F58" s="76" t="s">
        <v>365</v>
      </c>
      <c r="G58" s="76" t="s">
        <v>2309</v>
      </c>
      <c r="H58" s="74" t="s">
        <v>2273</v>
      </c>
      <c r="I58" s="390" t="s">
        <v>2401</v>
      </c>
      <c r="J58" s="388" t="s">
        <v>2402</v>
      </c>
      <c r="K58" s="75" t="s">
        <v>393</v>
      </c>
      <c r="L58" s="75" t="s">
        <v>2307</v>
      </c>
      <c r="M58" s="76" t="s">
        <v>2313</v>
      </c>
      <c r="N58" s="75" t="s">
        <v>1836</v>
      </c>
      <c r="O58" s="76" t="s">
        <v>403</v>
      </c>
      <c r="P58" s="76" t="s">
        <v>1837</v>
      </c>
      <c r="Q58" s="364" t="s">
        <v>404</v>
      </c>
      <c r="R58" s="386" t="s">
        <v>2101</v>
      </c>
      <c r="S58" s="76" t="s">
        <v>2451</v>
      </c>
      <c r="T58" s="75" t="s">
        <v>366</v>
      </c>
      <c r="U58" s="75" t="s">
        <v>367</v>
      </c>
      <c r="V58" s="75" t="s">
        <v>368</v>
      </c>
      <c r="W58" s="366" t="s">
        <v>372</v>
      </c>
      <c r="X58" s="190">
        <v>1</v>
      </c>
      <c r="Y58" s="129"/>
      <c r="Z58" s="129"/>
      <c r="AA58" s="129" t="s">
        <v>371</v>
      </c>
      <c r="AB58" s="129"/>
      <c r="AC58" s="129"/>
      <c r="AD58" s="77">
        <v>1</v>
      </c>
      <c r="AE58" s="129"/>
      <c r="AF58" s="129"/>
      <c r="AG58" s="129" t="s">
        <v>371</v>
      </c>
      <c r="AH58" s="129"/>
      <c r="AI58" s="129"/>
      <c r="AJ58" s="77">
        <v>1</v>
      </c>
      <c r="AK58" s="75"/>
      <c r="AL58" s="75"/>
      <c r="AM58" s="75"/>
      <c r="AN58" s="75"/>
      <c r="AO58" s="75" t="s">
        <v>2159</v>
      </c>
      <c r="AP58" s="78" t="s">
        <v>1836</v>
      </c>
      <c r="AQ58" s="283">
        <v>0</v>
      </c>
      <c r="AR58" s="283">
        <v>0</v>
      </c>
      <c r="AS58" s="283">
        <v>0</v>
      </c>
      <c r="AT58" s="283">
        <v>0</v>
      </c>
      <c r="AU58" s="283">
        <v>0</v>
      </c>
      <c r="AV58" s="283">
        <v>0</v>
      </c>
      <c r="AW58" s="283">
        <v>0</v>
      </c>
      <c r="AX58" s="283">
        <v>0</v>
      </c>
      <c r="AY58" s="283">
        <v>0</v>
      </c>
      <c r="AZ58" s="283">
        <v>0</v>
      </c>
      <c r="BA58" s="283">
        <v>0</v>
      </c>
      <c r="BB58" s="283">
        <v>0</v>
      </c>
      <c r="BC58" s="283">
        <v>0</v>
      </c>
      <c r="BD58" s="283">
        <v>0</v>
      </c>
      <c r="BE58" s="283">
        <v>0</v>
      </c>
      <c r="BF58" s="283">
        <v>0</v>
      </c>
      <c r="BG58" s="283">
        <v>0</v>
      </c>
      <c r="BH58" s="283">
        <v>0</v>
      </c>
      <c r="BI58" s="283">
        <v>0</v>
      </c>
      <c r="BJ58" s="283">
        <v>0</v>
      </c>
      <c r="BK58" s="283">
        <v>0</v>
      </c>
      <c r="BL58" s="283">
        <v>0</v>
      </c>
      <c r="BM58" s="283">
        <v>0</v>
      </c>
      <c r="BN58" s="283">
        <v>0</v>
      </c>
      <c r="BO58" s="178" t="s">
        <v>372</v>
      </c>
      <c r="BP58" s="178" t="s">
        <v>372</v>
      </c>
      <c r="BQ58" s="178" t="s">
        <v>372</v>
      </c>
      <c r="BR58" s="178" t="s">
        <v>372</v>
      </c>
      <c r="BS58" s="178" t="s">
        <v>372</v>
      </c>
      <c r="BT58" s="178" t="s">
        <v>372</v>
      </c>
      <c r="BU58" s="178" t="s">
        <v>372</v>
      </c>
      <c r="BV58" s="178" t="s">
        <v>372</v>
      </c>
      <c r="BW58" s="178" t="s">
        <v>372</v>
      </c>
      <c r="BX58" s="178" t="s">
        <v>372</v>
      </c>
      <c r="BY58" s="178" t="s">
        <v>372</v>
      </c>
      <c r="BZ58" s="178" t="s">
        <v>372</v>
      </c>
      <c r="CA58" s="352">
        <v>2</v>
      </c>
      <c r="CB58" s="258"/>
      <c r="CC58" s="273">
        <f t="shared" si="0"/>
        <v>0</v>
      </c>
      <c r="CD58" s="273">
        <f t="shared" si="1"/>
        <v>0</v>
      </c>
      <c r="CE58" s="294" t="e">
        <f t="shared" si="2"/>
        <v>#DIV/0!</v>
      </c>
      <c r="CF58" s="294">
        <f t="shared" si="3"/>
        <v>1</v>
      </c>
      <c r="CG58" s="252" t="s">
        <v>1679</v>
      </c>
      <c r="CH58" s="252" t="str">
        <f t="shared" si="4"/>
        <v xml:space="preserve">Porcentual </v>
      </c>
      <c r="CI58" s="252"/>
      <c r="CJ58" s="293">
        <v>4</v>
      </c>
      <c r="CK58" s="290" t="str">
        <f t="shared" si="6"/>
        <v>Delegatura de Función Jurisdiccional y de Conciliación</v>
      </c>
      <c r="CL58" s="290" t="str">
        <f t="shared" si="7"/>
        <v xml:space="preserve">Porcentaje de demandas gestionadas en el semestre </v>
      </c>
      <c r="CM58" s="290" t="str">
        <f t="shared" si="8"/>
        <v>(Número de demandas gestionadas en el semestre / Totalidad de las demandas radicadas en igual período)*100</v>
      </c>
      <c r="CN58" s="301">
        <f t="shared" si="9"/>
        <v>0</v>
      </c>
      <c r="CO58" s="301">
        <f t="shared" si="10"/>
        <v>0</v>
      </c>
      <c r="CP58" s="298" t="e">
        <f t="shared" si="13"/>
        <v>#DIV/0!</v>
      </c>
      <c r="CQ58" s="291">
        <f t="shared" si="11"/>
        <v>1</v>
      </c>
      <c r="CR58" s="291" t="str">
        <f t="shared" si="12"/>
        <v>INCUMPLIO</v>
      </c>
      <c r="DB58" s="293"/>
      <c r="DC58" s="293"/>
      <c r="DD58" s="293"/>
      <c r="DE58" s="293"/>
      <c r="DF58" s="293"/>
      <c r="DG58" s="293"/>
    </row>
    <row r="59" spans="1:111" s="254" customFormat="1" ht="127.5" customHeight="1" thickTop="1" thickBot="1">
      <c r="A59" s="254" t="s">
        <v>1838</v>
      </c>
      <c r="B59" s="255" t="s">
        <v>176</v>
      </c>
      <c r="C59" s="255" t="s">
        <v>363</v>
      </c>
      <c r="D59" s="255" t="s">
        <v>2238</v>
      </c>
      <c r="E59" s="255" t="s">
        <v>364</v>
      </c>
      <c r="F59" s="255" t="s">
        <v>428</v>
      </c>
      <c r="G59" s="255" t="s">
        <v>2256</v>
      </c>
      <c r="H59" s="256" t="s">
        <v>2240</v>
      </c>
      <c r="I59" s="390" t="s">
        <v>2391</v>
      </c>
      <c r="J59" s="388" t="s">
        <v>2392</v>
      </c>
      <c r="K59" s="255" t="s">
        <v>2314</v>
      </c>
      <c r="L59" s="255" t="s">
        <v>2264</v>
      </c>
      <c r="M59" s="255" t="s">
        <v>2315</v>
      </c>
      <c r="N59" s="75" t="s">
        <v>1838</v>
      </c>
      <c r="O59" s="76" t="s">
        <v>1839</v>
      </c>
      <c r="P59" s="76" t="s">
        <v>1840</v>
      </c>
      <c r="Q59" s="364" t="s">
        <v>430</v>
      </c>
      <c r="R59" s="386" t="s">
        <v>2100</v>
      </c>
      <c r="S59" s="76" t="s">
        <v>2452</v>
      </c>
      <c r="T59" s="75" t="s">
        <v>366</v>
      </c>
      <c r="U59" s="75" t="s">
        <v>367</v>
      </c>
      <c r="V59" s="75" t="s">
        <v>368</v>
      </c>
      <c r="W59" s="83" t="s">
        <v>2144</v>
      </c>
      <c r="X59" s="77">
        <v>1</v>
      </c>
      <c r="Y59" s="77"/>
      <c r="Z59" s="77"/>
      <c r="AA59" s="77">
        <v>1</v>
      </c>
      <c r="AB59" s="77"/>
      <c r="AC59" s="77"/>
      <c r="AD59" s="77">
        <v>1</v>
      </c>
      <c r="AE59" s="77"/>
      <c r="AF59" s="77"/>
      <c r="AG59" s="77">
        <v>1</v>
      </c>
      <c r="AH59" s="77"/>
      <c r="AI59" s="77"/>
      <c r="AJ59" s="77">
        <v>1</v>
      </c>
      <c r="AK59" s="368"/>
      <c r="AL59" s="76"/>
      <c r="AM59" s="87"/>
      <c r="AN59" s="89"/>
      <c r="AO59" s="75" t="s">
        <v>2161</v>
      </c>
      <c r="AP59" s="257" t="s">
        <v>1838</v>
      </c>
      <c r="AQ59" s="283">
        <v>0</v>
      </c>
      <c r="AR59" s="283">
        <v>0</v>
      </c>
      <c r="AS59" s="283">
        <v>0</v>
      </c>
      <c r="AT59" s="283">
        <v>0</v>
      </c>
      <c r="AU59" s="283">
        <v>0</v>
      </c>
      <c r="AV59" s="283">
        <v>0</v>
      </c>
      <c r="AW59" s="283">
        <v>0</v>
      </c>
      <c r="AX59" s="283">
        <v>0</v>
      </c>
      <c r="AY59" s="283">
        <v>0</v>
      </c>
      <c r="AZ59" s="283">
        <v>0</v>
      </c>
      <c r="BA59" s="283">
        <v>0</v>
      </c>
      <c r="BB59" s="283">
        <v>0</v>
      </c>
      <c r="BC59" s="283">
        <v>0</v>
      </c>
      <c r="BD59" s="283">
        <v>0</v>
      </c>
      <c r="BE59" s="283">
        <v>0</v>
      </c>
      <c r="BF59" s="283">
        <v>0</v>
      </c>
      <c r="BG59" s="283">
        <v>0</v>
      </c>
      <c r="BH59" s="283">
        <v>0</v>
      </c>
      <c r="BI59" s="283">
        <v>0</v>
      </c>
      <c r="BJ59" s="283">
        <v>0</v>
      </c>
      <c r="BK59" s="283">
        <v>0</v>
      </c>
      <c r="BL59" s="283">
        <v>0</v>
      </c>
      <c r="BM59" s="283">
        <v>0</v>
      </c>
      <c r="BN59" s="283">
        <v>0</v>
      </c>
      <c r="BO59" s="178" t="s">
        <v>372</v>
      </c>
      <c r="BP59" s="178" t="s">
        <v>372</v>
      </c>
      <c r="BQ59" s="178" t="s">
        <v>372</v>
      </c>
      <c r="BR59" s="178" t="s">
        <v>372</v>
      </c>
      <c r="BS59" s="178" t="s">
        <v>372</v>
      </c>
      <c r="BT59" s="178" t="s">
        <v>372</v>
      </c>
      <c r="BU59" s="178" t="s">
        <v>372</v>
      </c>
      <c r="BV59" s="178" t="s">
        <v>372</v>
      </c>
      <c r="BW59" s="178" t="s">
        <v>372</v>
      </c>
      <c r="BX59" s="178" t="s">
        <v>372</v>
      </c>
      <c r="BY59" s="178" t="s">
        <v>372</v>
      </c>
      <c r="BZ59" s="178" t="s">
        <v>372</v>
      </c>
      <c r="CA59" s="353">
        <v>2</v>
      </c>
      <c r="CB59" s="258"/>
      <c r="CC59" s="274"/>
      <c r="CD59" s="274"/>
      <c r="CE59" s="295"/>
      <c r="CF59" s="295"/>
      <c r="CG59" s="252" t="s">
        <v>372</v>
      </c>
      <c r="CH59" s="252" t="str">
        <f t="shared" si="4"/>
        <v xml:space="preserve">Porcentual </v>
      </c>
      <c r="CI59" s="252"/>
      <c r="CJ59" s="293">
        <v>5</v>
      </c>
      <c r="CK59" s="288" t="str">
        <f t="shared" si="6"/>
        <v>Dirección Jurídica - Subdirección de recursos jurídicos </v>
      </c>
      <c r="CL59" s="288" t="str">
        <f t="shared" si="7"/>
        <v xml:space="preserve">Porcentaje de actos administrativos entregados para firma, numeración y su posterior notificación, que resuelven los recursos y solicitudes de revocatoria directa que se presenten dentro de los procesos de única instancia </v>
      </c>
      <c r="CM59" s="288" t="str">
        <f t="shared" si="8"/>
        <v>(Número de proyectos de actos administrativos entregados para firma del Superintendente Nacional de Salud, que resuelven recursos y solicitudes de única instancia, que vencen dentro del periodo a reportar / No solicitudes de única instancia con vencimiento dentro del periodo a reportar) x 100</v>
      </c>
      <c r="CN59" s="300">
        <f t="shared" si="9"/>
        <v>0</v>
      </c>
      <c r="CO59" s="300">
        <f t="shared" si="10"/>
        <v>0</v>
      </c>
      <c r="CP59" s="299" t="e">
        <f t="shared" si="13"/>
        <v>#DIV/0!</v>
      </c>
      <c r="CQ59" s="289">
        <f t="shared" si="11"/>
        <v>0</v>
      </c>
      <c r="CR59" s="289" t="str">
        <f t="shared" si="12"/>
        <v>-</v>
      </c>
      <c r="DB59" s="293"/>
      <c r="DC59" s="293"/>
      <c r="DD59" s="293"/>
      <c r="DE59" s="293"/>
      <c r="DF59" s="293"/>
      <c r="DG59" s="293"/>
    </row>
    <row r="60" spans="1:111" s="79" customFormat="1" ht="127.5" customHeight="1" thickTop="1" thickBot="1">
      <c r="A60" s="79" t="s">
        <v>1841</v>
      </c>
      <c r="B60" s="74" t="s">
        <v>176</v>
      </c>
      <c r="C60" s="74" t="s">
        <v>363</v>
      </c>
      <c r="D60" s="74" t="s">
        <v>2238</v>
      </c>
      <c r="E60" s="75" t="s">
        <v>364</v>
      </c>
      <c r="F60" s="75" t="s">
        <v>428</v>
      </c>
      <c r="G60" s="75" t="s">
        <v>2256</v>
      </c>
      <c r="H60" s="74" t="s">
        <v>2240</v>
      </c>
      <c r="I60" s="390" t="s">
        <v>2391</v>
      </c>
      <c r="J60" s="388" t="s">
        <v>2392</v>
      </c>
      <c r="K60" s="388" t="s">
        <v>2314</v>
      </c>
      <c r="L60" s="75" t="s">
        <v>2264</v>
      </c>
      <c r="M60" s="76" t="s">
        <v>2316</v>
      </c>
      <c r="N60" s="75" t="s">
        <v>1841</v>
      </c>
      <c r="O60" s="76" t="s">
        <v>1842</v>
      </c>
      <c r="P60" s="76" t="s">
        <v>321</v>
      </c>
      <c r="Q60" s="364" t="s">
        <v>431</v>
      </c>
      <c r="R60" s="386" t="s">
        <v>432</v>
      </c>
      <c r="S60" s="76" t="s">
        <v>2453</v>
      </c>
      <c r="T60" s="75" t="s">
        <v>366</v>
      </c>
      <c r="U60" s="75" t="s">
        <v>367</v>
      </c>
      <c r="V60" s="75" t="s">
        <v>368</v>
      </c>
      <c r="W60" s="83" t="s">
        <v>2144</v>
      </c>
      <c r="X60" s="77">
        <v>1</v>
      </c>
      <c r="Y60" s="129"/>
      <c r="Z60" s="129"/>
      <c r="AA60" s="129">
        <v>1</v>
      </c>
      <c r="AB60" s="129"/>
      <c r="AC60" s="129"/>
      <c r="AD60" s="77">
        <v>1</v>
      </c>
      <c r="AE60" s="129"/>
      <c r="AF60" s="129"/>
      <c r="AG60" s="129">
        <v>1</v>
      </c>
      <c r="AH60" s="129"/>
      <c r="AI60" s="77"/>
      <c r="AJ60" s="191">
        <v>1</v>
      </c>
      <c r="AK60" s="368"/>
      <c r="AL60" s="76"/>
      <c r="AM60" s="87"/>
      <c r="AN60" s="89"/>
      <c r="AO60" s="75" t="s">
        <v>2161</v>
      </c>
      <c r="AP60" s="78" t="s">
        <v>1841</v>
      </c>
      <c r="AQ60" s="283">
        <v>0</v>
      </c>
      <c r="AR60" s="283">
        <v>0</v>
      </c>
      <c r="AS60" s="283">
        <v>0</v>
      </c>
      <c r="AT60" s="283">
        <v>0</v>
      </c>
      <c r="AU60" s="283">
        <v>0</v>
      </c>
      <c r="AV60" s="283">
        <v>0</v>
      </c>
      <c r="AW60" s="283">
        <v>0</v>
      </c>
      <c r="AX60" s="283">
        <v>0</v>
      </c>
      <c r="AY60" s="283">
        <v>0</v>
      </c>
      <c r="AZ60" s="283">
        <v>0</v>
      </c>
      <c r="BA60" s="283">
        <v>0</v>
      </c>
      <c r="BB60" s="283">
        <v>0</v>
      </c>
      <c r="BC60" s="283">
        <v>0</v>
      </c>
      <c r="BD60" s="283">
        <v>0</v>
      </c>
      <c r="BE60" s="283">
        <v>0</v>
      </c>
      <c r="BF60" s="283">
        <v>0</v>
      </c>
      <c r="BG60" s="283">
        <v>0</v>
      </c>
      <c r="BH60" s="283">
        <v>0</v>
      </c>
      <c r="BI60" s="283">
        <v>0</v>
      </c>
      <c r="BJ60" s="283">
        <v>0</v>
      </c>
      <c r="BK60" s="283">
        <v>0</v>
      </c>
      <c r="BL60" s="283">
        <v>0</v>
      </c>
      <c r="BM60" s="283">
        <v>0</v>
      </c>
      <c r="BN60" s="283">
        <v>0</v>
      </c>
      <c r="BO60" s="178" t="s">
        <v>372</v>
      </c>
      <c r="BP60" s="178" t="s">
        <v>372</v>
      </c>
      <c r="BQ60" s="178" t="s">
        <v>372</v>
      </c>
      <c r="BR60" s="178" t="s">
        <v>372</v>
      </c>
      <c r="BS60" s="178" t="s">
        <v>372</v>
      </c>
      <c r="BT60" s="178" t="s">
        <v>372</v>
      </c>
      <c r="BU60" s="178" t="s">
        <v>372</v>
      </c>
      <c r="BV60" s="178" t="s">
        <v>372</v>
      </c>
      <c r="BW60" s="178" t="s">
        <v>372</v>
      </c>
      <c r="BX60" s="178" t="s">
        <v>372</v>
      </c>
      <c r="BY60" s="178" t="s">
        <v>372</v>
      </c>
      <c r="BZ60" s="178" t="s">
        <v>372</v>
      </c>
      <c r="CA60" s="352">
        <v>1</v>
      </c>
      <c r="CB60" s="285"/>
      <c r="CC60" s="253">
        <v>14</v>
      </c>
      <c r="CD60" s="253">
        <v>14</v>
      </c>
      <c r="CE60" s="260">
        <f t="shared" si="2"/>
        <v>1</v>
      </c>
      <c r="CF60" s="293">
        <f t="shared" si="3"/>
        <v>1</v>
      </c>
      <c r="CG60" s="252" t="s">
        <v>1677</v>
      </c>
      <c r="CH60" s="252" t="str">
        <f t="shared" si="4"/>
        <v xml:space="preserve">Porcentual </v>
      </c>
      <c r="CI60" s="252"/>
      <c r="CJ60" s="293">
        <v>1</v>
      </c>
      <c r="CK60" s="290" t="str">
        <f t="shared" si="6"/>
        <v>Dirección Jurídica - Subdirección de recursos jurídicos </v>
      </c>
      <c r="CL60" s="290" t="str">
        <f t="shared" si="7"/>
        <v>Porcentaje de actos administrativos entregados  para firma, numeración y su posterior notificación oportuna, que resuelven los recursos de apelación, queja y solicitudes de revocatoria directa que se presentaron dentro de los procesos sancionatorios en segunda instancia</v>
      </c>
      <c r="CM60" s="290" t="str">
        <f t="shared" si="8"/>
        <v>(Número de recursos entregados para la firma del Superintendente Nacional de Salud resolviendo solicitudes de segunda instancia que se vencen dentro del periodo a reportar / No solicitudes de segunda instancia con vencimiento dentro del periodo a reportar) x 100</v>
      </c>
      <c r="CN60" s="301">
        <f t="shared" si="9"/>
        <v>14</v>
      </c>
      <c r="CO60" s="301">
        <f t="shared" si="10"/>
        <v>14</v>
      </c>
      <c r="CP60" s="298">
        <f t="shared" si="13"/>
        <v>1</v>
      </c>
      <c r="CQ60" s="290">
        <f t="shared" si="11"/>
        <v>1</v>
      </c>
      <c r="CR60" s="291" t="str">
        <f t="shared" si="12"/>
        <v>CUMPLIO</v>
      </c>
      <c r="DB60" s="293"/>
      <c r="DC60" s="293"/>
      <c r="DD60" s="293"/>
      <c r="DE60" s="293"/>
      <c r="DF60" s="293"/>
      <c r="DG60" s="293"/>
    </row>
    <row r="61" spans="1:111" s="79" customFormat="1" ht="127.5" customHeight="1" thickTop="1" thickBot="1">
      <c r="A61" s="79" t="s">
        <v>1843</v>
      </c>
      <c r="B61" s="74" t="s">
        <v>176</v>
      </c>
      <c r="C61" s="74" t="s">
        <v>363</v>
      </c>
      <c r="D61" s="74" t="s">
        <v>2238</v>
      </c>
      <c r="E61" s="75" t="s">
        <v>364</v>
      </c>
      <c r="F61" s="75" t="s">
        <v>428</v>
      </c>
      <c r="G61" s="75" t="s">
        <v>2256</v>
      </c>
      <c r="H61" s="74" t="s">
        <v>2240</v>
      </c>
      <c r="I61" s="389" t="s">
        <v>2413</v>
      </c>
      <c r="J61" s="389" t="s">
        <v>2408</v>
      </c>
      <c r="K61" s="388" t="s">
        <v>2314</v>
      </c>
      <c r="L61" s="75" t="s">
        <v>2242</v>
      </c>
      <c r="M61" s="76" t="s">
        <v>2317</v>
      </c>
      <c r="N61" s="75" t="s">
        <v>1843</v>
      </c>
      <c r="O61" s="76" t="s">
        <v>1844</v>
      </c>
      <c r="P61" s="76" t="s">
        <v>1845</v>
      </c>
      <c r="Q61" s="364" t="s">
        <v>2099</v>
      </c>
      <c r="R61" s="386" t="s">
        <v>2098</v>
      </c>
      <c r="S61" s="76" t="s">
        <v>2454</v>
      </c>
      <c r="T61" s="75" t="s">
        <v>366</v>
      </c>
      <c r="U61" s="75" t="s">
        <v>367</v>
      </c>
      <c r="V61" s="75" t="s">
        <v>368</v>
      </c>
      <c r="W61" s="83">
        <v>0</v>
      </c>
      <c r="X61" s="77">
        <v>1</v>
      </c>
      <c r="Y61" s="129"/>
      <c r="Z61" s="129"/>
      <c r="AA61" s="129" t="s">
        <v>371</v>
      </c>
      <c r="AB61" s="129"/>
      <c r="AC61" s="129"/>
      <c r="AD61" s="77">
        <v>1</v>
      </c>
      <c r="AE61" s="129"/>
      <c r="AF61" s="129"/>
      <c r="AG61" s="129" t="s">
        <v>371</v>
      </c>
      <c r="AH61" s="129"/>
      <c r="AI61" s="129"/>
      <c r="AJ61" s="77">
        <v>1</v>
      </c>
      <c r="AK61" s="368"/>
      <c r="AL61" s="76"/>
      <c r="AM61" s="369"/>
      <c r="AN61" s="90"/>
      <c r="AO61" s="75" t="s">
        <v>2162</v>
      </c>
      <c r="AP61" s="78" t="s">
        <v>1843</v>
      </c>
      <c r="AQ61" s="283">
        <v>0</v>
      </c>
      <c r="AR61" s="283">
        <v>0</v>
      </c>
      <c r="AS61" s="283">
        <v>0</v>
      </c>
      <c r="AT61" s="283">
        <v>0</v>
      </c>
      <c r="AU61" s="283">
        <v>0</v>
      </c>
      <c r="AV61" s="283">
        <v>0</v>
      </c>
      <c r="AW61" s="283">
        <v>0</v>
      </c>
      <c r="AX61" s="283">
        <v>0</v>
      </c>
      <c r="AY61" s="283">
        <v>0</v>
      </c>
      <c r="AZ61" s="283">
        <v>0</v>
      </c>
      <c r="BA61" s="283">
        <v>0</v>
      </c>
      <c r="BB61" s="283">
        <v>0</v>
      </c>
      <c r="BC61" s="283">
        <v>0</v>
      </c>
      <c r="BD61" s="283">
        <v>0</v>
      </c>
      <c r="BE61" s="283">
        <v>0</v>
      </c>
      <c r="BF61" s="283">
        <v>0</v>
      </c>
      <c r="BG61" s="283">
        <v>0</v>
      </c>
      <c r="BH61" s="283">
        <v>0</v>
      </c>
      <c r="BI61" s="283">
        <v>0</v>
      </c>
      <c r="BJ61" s="283">
        <v>0</v>
      </c>
      <c r="BK61" s="283">
        <v>0</v>
      </c>
      <c r="BL61" s="283">
        <v>0</v>
      </c>
      <c r="BM61" s="283">
        <v>0</v>
      </c>
      <c r="BN61" s="283">
        <v>0</v>
      </c>
      <c r="BO61" s="178" t="s">
        <v>372</v>
      </c>
      <c r="BP61" s="178" t="s">
        <v>372</v>
      </c>
      <c r="BQ61" s="178" t="s">
        <v>372</v>
      </c>
      <c r="BR61" s="178" t="s">
        <v>372</v>
      </c>
      <c r="BS61" s="178" t="s">
        <v>372</v>
      </c>
      <c r="BT61" s="178" t="s">
        <v>372</v>
      </c>
      <c r="BU61" s="178" t="s">
        <v>372</v>
      </c>
      <c r="BV61" s="178" t="s">
        <v>372</v>
      </c>
      <c r="BW61" s="178" t="s">
        <v>372</v>
      </c>
      <c r="BX61" s="178" t="s">
        <v>372</v>
      </c>
      <c r="BY61" s="178" t="s">
        <v>372</v>
      </c>
      <c r="BZ61" s="178" t="s">
        <v>372</v>
      </c>
      <c r="CA61" s="352">
        <v>1</v>
      </c>
      <c r="CB61" s="285"/>
      <c r="CC61" s="253">
        <v>14</v>
      </c>
      <c r="CD61" s="253">
        <v>14</v>
      </c>
      <c r="CE61" s="260">
        <f t="shared" si="2"/>
        <v>1</v>
      </c>
      <c r="CF61" s="293">
        <f t="shared" si="3"/>
        <v>1</v>
      </c>
      <c r="CG61" s="252" t="s">
        <v>1677</v>
      </c>
      <c r="CH61" s="252" t="str">
        <f t="shared" si="4"/>
        <v xml:space="preserve">Porcentual </v>
      </c>
      <c r="CI61" s="252"/>
      <c r="CJ61" s="293">
        <v>2</v>
      </c>
      <c r="CK61" s="288" t="str">
        <f t="shared" si="6"/>
        <v>Dirección Jurídica - Subdirección de defensa jurídica</v>
      </c>
      <c r="CL61" s="288" t="str">
        <f t="shared" si="7"/>
        <v>Porcentaje de insumos aportados al proyecto según sea requerido</v>
      </c>
      <c r="CM61" s="288" t="str">
        <f t="shared" si="8"/>
        <v>(Número de insumos aportados / total de insumos requeridos en el semestre)*100</v>
      </c>
      <c r="CN61" s="300">
        <f t="shared" si="9"/>
        <v>14</v>
      </c>
      <c r="CO61" s="300">
        <f t="shared" si="10"/>
        <v>14</v>
      </c>
      <c r="CP61" s="299">
        <f t="shared" si="13"/>
        <v>1</v>
      </c>
      <c r="CQ61" s="288">
        <f t="shared" si="11"/>
        <v>1</v>
      </c>
      <c r="CR61" s="289" t="str">
        <f t="shared" si="12"/>
        <v>CUMPLIO</v>
      </c>
      <c r="DB61" s="293"/>
      <c r="DC61" s="293"/>
      <c r="DD61" s="293"/>
      <c r="DE61" s="293"/>
      <c r="DF61" s="293"/>
      <c r="DG61" s="293"/>
    </row>
    <row r="62" spans="1:111" s="79" customFormat="1" ht="127.5" customHeight="1" thickTop="1" thickBot="1">
      <c r="A62" s="79" t="s">
        <v>1846</v>
      </c>
      <c r="B62" s="74" t="s">
        <v>176</v>
      </c>
      <c r="C62" s="74" t="s">
        <v>363</v>
      </c>
      <c r="D62" s="74" t="s">
        <v>2238</v>
      </c>
      <c r="E62" s="75" t="s">
        <v>364</v>
      </c>
      <c r="F62" s="75" t="s">
        <v>428</v>
      </c>
      <c r="G62" s="75" t="s">
        <v>2256</v>
      </c>
      <c r="H62" s="74" t="s">
        <v>2240</v>
      </c>
      <c r="I62" s="389" t="s">
        <v>2413</v>
      </c>
      <c r="J62" s="389" t="s">
        <v>2408</v>
      </c>
      <c r="K62" s="75" t="s">
        <v>2314</v>
      </c>
      <c r="L62" s="75" t="s">
        <v>2242</v>
      </c>
      <c r="M62" s="76" t="s">
        <v>2318</v>
      </c>
      <c r="N62" s="75" t="s">
        <v>1846</v>
      </c>
      <c r="O62" s="76" t="s">
        <v>233</v>
      </c>
      <c r="P62" s="76" t="s">
        <v>1847</v>
      </c>
      <c r="Q62" s="364" t="s">
        <v>2097</v>
      </c>
      <c r="R62" s="386" t="s">
        <v>2096</v>
      </c>
      <c r="S62" s="76" t="s">
        <v>2455</v>
      </c>
      <c r="T62" s="76" t="s">
        <v>366</v>
      </c>
      <c r="U62" s="369" t="s">
        <v>367</v>
      </c>
      <c r="V62" s="369" t="s">
        <v>368</v>
      </c>
      <c r="W62" s="378" t="s">
        <v>2145</v>
      </c>
      <c r="X62" s="379">
        <v>1</v>
      </c>
      <c r="Y62" s="435"/>
      <c r="Z62" s="435"/>
      <c r="AA62" s="435">
        <v>1</v>
      </c>
      <c r="AB62" s="435"/>
      <c r="AC62" s="435"/>
      <c r="AD62" s="435">
        <v>1</v>
      </c>
      <c r="AE62" s="435"/>
      <c r="AF62" s="435"/>
      <c r="AG62" s="435">
        <v>1</v>
      </c>
      <c r="AH62" s="435"/>
      <c r="AI62" s="435"/>
      <c r="AJ62" s="435">
        <v>1</v>
      </c>
      <c r="AK62" s="80"/>
      <c r="AL62" s="74"/>
      <c r="AM62" s="80"/>
      <c r="AN62" s="91"/>
      <c r="AO62" s="75" t="s">
        <v>2162</v>
      </c>
      <c r="AP62" s="78" t="s">
        <v>1846</v>
      </c>
      <c r="AQ62" s="283">
        <v>0</v>
      </c>
      <c r="AR62" s="283">
        <v>0</v>
      </c>
      <c r="AS62" s="283">
        <v>0</v>
      </c>
      <c r="AT62" s="283">
        <v>0</v>
      </c>
      <c r="AU62" s="283">
        <v>0</v>
      </c>
      <c r="AV62" s="283">
        <v>0</v>
      </c>
      <c r="AW62" s="283">
        <v>0</v>
      </c>
      <c r="AX62" s="283">
        <v>0</v>
      </c>
      <c r="AY62" s="283">
        <v>0</v>
      </c>
      <c r="AZ62" s="283">
        <v>0</v>
      </c>
      <c r="BA62" s="283">
        <v>0</v>
      </c>
      <c r="BB62" s="283">
        <v>0</v>
      </c>
      <c r="BC62" s="283">
        <v>0</v>
      </c>
      <c r="BD62" s="283">
        <v>0</v>
      </c>
      <c r="BE62" s="283">
        <v>0</v>
      </c>
      <c r="BF62" s="283">
        <v>0</v>
      </c>
      <c r="BG62" s="283">
        <v>0</v>
      </c>
      <c r="BH62" s="283">
        <v>0</v>
      </c>
      <c r="BI62" s="283">
        <v>0</v>
      </c>
      <c r="BJ62" s="283">
        <v>0</v>
      </c>
      <c r="BK62" s="283">
        <v>0</v>
      </c>
      <c r="BL62" s="283">
        <v>0</v>
      </c>
      <c r="BM62" s="283">
        <v>0</v>
      </c>
      <c r="BN62" s="283">
        <v>0</v>
      </c>
      <c r="BO62" s="178" t="s">
        <v>372</v>
      </c>
      <c r="BP62" s="178" t="s">
        <v>372</v>
      </c>
      <c r="BQ62" s="178" t="s">
        <v>372</v>
      </c>
      <c r="BR62" s="178" t="s">
        <v>372</v>
      </c>
      <c r="BS62" s="178" t="s">
        <v>372</v>
      </c>
      <c r="BT62" s="178" t="s">
        <v>372</v>
      </c>
      <c r="BU62" s="178" t="s">
        <v>372</v>
      </c>
      <c r="BV62" s="178" t="s">
        <v>372</v>
      </c>
      <c r="BW62" s="178" t="s">
        <v>372</v>
      </c>
      <c r="BX62" s="178" t="s">
        <v>372</v>
      </c>
      <c r="BY62" s="178" t="s">
        <v>372</v>
      </c>
      <c r="BZ62" s="178" t="s">
        <v>372</v>
      </c>
      <c r="CA62" s="352">
        <v>1</v>
      </c>
      <c r="CB62" s="285"/>
      <c r="CC62" s="273">
        <f t="shared" si="0"/>
        <v>0</v>
      </c>
      <c r="CD62" s="273">
        <f t="shared" si="1"/>
        <v>0</v>
      </c>
      <c r="CE62" s="294" t="e">
        <f t="shared" si="2"/>
        <v>#DIV/0!</v>
      </c>
      <c r="CF62" s="294">
        <f t="shared" si="3"/>
        <v>1</v>
      </c>
      <c r="CG62" s="252" t="s">
        <v>1677</v>
      </c>
      <c r="CH62" s="252" t="str">
        <f t="shared" si="4"/>
        <v xml:space="preserve">Porcentual </v>
      </c>
      <c r="CI62" s="252"/>
      <c r="CJ62" s="293">
        <v>3</v>
      </c>
      <c r="CK62" s="290" t="str">
        <f t="shared" si="6"/>
        <v>Dirección Jurídica - Subdirección de defensa jurídica</v>
      </c>
      <c r="CL62" s="290" t="str">
        <f t="shared" si="7"/>
        <v>Porcentaje de acciones contencioso administrativas y ordinarias tramitadas dentro de los términos de ley</v>
      </c>
      <c r="CM62" s="290" t="str">
        <f t="shared" si="8"/>
        <v>(Número de acciones contencioso administrativas y ordinarias tramitadas dentro de los términos de ley en el trimestre / Total de acciones contencioso administrativas y ordinarias recibidas para trámite en el trimestre)*100</v>
      </c>
      <c r="CN62" s="301">
        <f t="shared" si="9"/>
        <v>0</v>
      </c>
      <c r="CO62" s="301">
        <f t="shared" si="10"/>
        <v>0</v>
      </c>
      <c r="CP62" s="298" t="e">
        <f t="shared" si="13"/>
        <v>#DIV/0!</v>
      </c>
      <c r="CQ62" s="291">
        <f t="shared" si="11"/>
        <v>1</v>
      </c>
      <c r="CR62" s="291" t="str">
        <f t="shared" si="12"/>
        <v>CUMPLIO</v>
      </c>
      <c r="DB62" s="293"/>
      <c r="DC62" s="293"/>
      <c r="DD62" s="293"/>
      <c r="DE62" s="293"/>
      <c r="DF62" s="293"/>
      <c r="DG62" s="293"/>
    </row>
    <row r="63" spans="1:111" s="79" customFormat="1" ht="127.5" customHeight="1" thickTop="1" thickBot="1">
      <c r="A63" s="79" t="s">
        <v>1848</v>
      </c>
      <c r="B63" s="74" t="s">
        <v>176</v>
      </c>
      <c r="C63" s="74" t="s">
        <v>363</v>
      </c>
      <c r="D63" s="74" t="s">
        <v>2238</v>
      </c>
      <c r="E63" s="75" t="s">
        <v>364</v>
      </c>
      <c r="F63" s="75" t="s">
        <v>428</v>
      </c>
      <c r="G63" s="75" t="s">
        <v>2256</v>
      </c>
      <c r="H63" s="74" t="s">
        <v>2240</v>
      </c>
      <c r="I63" s="389" t="s">
        <v>2413</v>
      </c>
      <c r="J63" s="389" t="s">
        <v>2408</v>
      </c>
      <c r="K63" s="75" t="s">
        <v>2314</v>
      </c>
      <c r="L63" s="75" t="s">
        <v>2242</v>
      </c>
      <c r="M63" s="76" t="s">
        <v>236</v>
      </c>
      <c r="N63" s="369" t="s">
        <v>1848</v>
      </c>
      <c r="O63" s="365" t="s">
        <v>435</v>
      </c>
      <c r="P63" s="365" t="s">
        <v>1849</v>
      </c>
      <c r="Q63" s="380" t="s">
        <v>436</v>
      </c>
      <c r="R63" s="386" t="s">
        <v>2095</v>
      </c>
      <c r="S63" s="365" t="s">
        <v>2456</v>
      </c>
      <c r="T63" s="76" t="s">
        <v>366</v>
      </c>
      <c r="U63" s="369" t="s">
        <v>367</v>
      </c>
      <c r="V63" s="369" t="s">
        <v>368</v>
      </c>
      <c r="W63" s="76" t="s">
        <v>2146</v>
      </c>
      <c r="X63" s="190">
        <v>1</v>
      </c>
      <c r="Y63" s="402"/>
      <c r="Z63" s="402"/>
      <c r="AA63" s="402">
        <v>1</v>
      </c>
      <c r="AB63" s="402"/>
      <c r="AC63" s="402"/>
      <c r="AD63" s="402">
        <v>1</v>
      </c>
      <c r="AE63" s="402"/>
      <c r="AF63" s="402"/>
      <c r="AG63" s="191">
        <v>1</v>
      </c>
      <c r="AH63" s="402"/>
      <c r="AI63" s="402"/>
      <c r="AJ63" s="402">
        <v>1</v>
      </c>
      <c r="AK63" s="75"/>
      <c r="AL63" s="75"/>
      <c r="AM63" s="75"/>
      <c r="AN63" s="75"/>
      <c r="AO63" s="75" t="s">
        <v>2162</v>
      </c>
      <c r="AP63" s="78" t="s">
        <v>1848</v>
      </c>
      <c r="AQ63" s="283">
        <v>0</v>
      </c>
      <c r="AR63" s="283">
        <v>0</v>
      </c>
      <c r="AS63" s="283">
        <v>0</v>
      </c>
      <c r="AT63" s="283">
        <v>0</v>
      </c>
      <c r="AU63" s="283">
        <v>0</v>
      </c>
      <c r="AV63" s="283">
        <v>0</v>
      </c>
      <c r="AW63" s="283">
        <v>0</v>
      </c>
      <c r="AX63" s="283">
        <v>0</v>
      </c>
      <c r="AY63" s="283">
        <v>0</v>
      </c>
      <c r="AZ63" s="283">
        <v>0</v>
      </c>
      <c r="BA63" s="283">
        <v>0</v>
      </c>
      <c r="BB63" s="283">
        <v>0</v>
      </c>
      <c r="BC63" s="283">
        <v>0</v>
      </c>
      <c r="BD63" s="283">
        <v>0</v>
      </c>
      <c r="BE63" s="283">
        <v>0</v>
      </c>
      <c r="BF63" s="283">
        <v>0</v>
      </c>
      <c r="BG63" s="283">
        <v>0</v>
      </c>
      <c r="BH63" s="283">
        <v>0</v>
      </c>
      <c r="BI63" s="283">
        <v>0</v>
      </c>
      <c r="BJ63" s="283">
        <v>0</v>
      </c>
      <c r="BK63" s="283">
        <v>0</v>
      </c>
      <c r="BL63" s="283">
        <v>0</v>
      </c>
      <c r="BM63" s="283">
        <v>0</v>
      </c>
      <c r="BN63" s="283">
        <v>0</v>
      </c>
      <c r="BO63" s="178" t="s">
        <v>372</v>
      </c>
      <c r="BP63" s="178" t="s">
        <v>372</v>
      </c>
      <c r="BQ63" s="178" t="s">
        <v>372</v>
      </c>
      <c r="BR63" s="178" t="s">
        <v>372</v>
      </c>
      <c r="BS63" s="178" t="s">
        <v>372</v>
      </c>
      <c r="BT63" s="178" t="s">
        <v>372</v>
      </c>
      <c r="BU63" s="178" t="s">
        <v>372</v>
      </c>
      <c r="BV63" s="178" t="s">
        <v>372</v>
      </c>
      <c r="BW63" s="178" t="s">
        <v>372</v>
      </c>
      <c r="BX63" s="178" t="s">
        <v>372</v>
      </c>
      <c r="BY63" s="178" t="s">
        <v>372</v>
      </c>
      <c r="BZ63" s="178" t="s">
        <v>372</v>
      </c>
      <c r="CA63" s="352">
        <v>1</v>
      </c>
      <c r="CB63" s="286"/>
      <c r="CC63" s="253">
        <v>630</v>
      </c>
      <c r="CD63" s="253">
        <v>630</v>
      </c>
      <c r="CE63" s="294">
        <f t="shared" si="2"/>
        <v>1</v>
      </c>
      <c r="CF63" s="294">
        <f t="shared" si="3"/>
        <v>1</v>
      </c>
      <c r="CG63" s="252" t="s">
        <v>1677</v>
      </c>
      <c r="CH63" s="252" t="str">
        <f t="shared" si="4"/>
        <v xml:space="preserve">Porcentual </v>
      </c>
      <c r="CI63" s="252"/>
      <c r="CJ63" s="293">
        <v>4</v>
      </c>
      <c r="CK63" s="288" t="str">
        <f t="shared" si="6"/>
        <v>Dirección Jurídica - Subdirección de defensa jurídica</v>
      </c>
      <c r="CL63" s="288" t="str">
        <f t="shared" si="7"/>
        <v>Porcentaje solicitudes de conciliaciones que cumplan requisitos de ley para ser presentadas al Comité de Conciliación</v>
      </c>
      <c r="CM63" s="288" t="str">
        <f t="shared" si="8"/>
        <v>(Número de solicitudes de conciliaciones que cumplan los requisitos de ley para ser presentadas ante el Comité de conciliación, en un término de 15 días hábiles siguientes / Número total de solicitudes de conciliaciones recibidas que cumplen con los requisitos de ley durante el periodo de trimestre)*100</v>
      </c>
      <c r="CN63" s="300">
        <f t="shared" si="9"/>
        <v>630</v>
      </c>
      <c r="CO63" s="300">
        <f t="shared" si="10"/>
        <v>630</v>
      </c>
      <c r="CP63" s="299">
        <f t="shared" si="13"/>
        <v>1</v>
      </c>
      <c r="CQ63" s="289">
        <f t="shared" si="11"/>
        <v>1</v>
      </c>
      <c r="CR63" s="289" t="str">
        <f t="shared" si="12"/>
        <v>CUMPLIO</v>
      </c>
      <c r="DB63" s="293"/>
      <c r="DC63" s="293"/>
      <c r="DD63" s="293"/>
      <c r="DE63" s="293"/>
      <c r="DF63" s="293"/>
      <c r="DG63" s="293"/>
    </row>
    <row r="64" spans="1:111" s="79" customFormat="1" ht="127.5" hidden="1" customHeight="1" thickTop="1" thickBot="1">
      <c r="A64" s="79" t="s">
        <v>1850</v>
      </c>
      <c r="B64" s="74" t="s">
        <v>176</v>
      </c>
      <c r="C64" s="74" t="s">
        <v>363</v>
      </c>
      <c r="D64" s="74" t="s">
        <v>2238</v>
      </c>
      <c r="E64" s="75" t="s">
        <v>364</v>
      </c>
      <c r="F64" s="75" t="s">
        <v>428</v>
      </c>
      <c r="G64" s="75" t="s">
        <v>2256</v>
      </c>
      <c r="H64" s="74" t="s">
        <v>2240</v>
      </c>
      <c r="I64" s="389" t="s">
        <v>2413</v>
      </c>
      <c r="J64" s="389" t="s">
        <v>2408</v>
      </c>
      <c r="K64" s="75" t="s">
        <v>2314</v>
      </c>
      <c r="L64" s="75" t="s">
        <v>2242</v>
      </c>
      <c r="M64" s="76" t="s">
        <v>322</v>
      </c>
      <c r="N64" s="75" t="s">
        <v>1850</v>
      </c>
      <c r="O64" s="76" t="s">
        <v>323</v>
      </c>
      <c r="P64" s="76" t="s">
        <v>1851</v>
      </c>
      <c r="Q64" s="364" t="s">
        <v>1851</v>
      </c>
      <c r="R64" s="401"/>
      <c r="S64" s="76" t="s">
        <v>2212</v>
      </c>
      <c r="T64" s="75" t="s">
        <v>366</v>
      </c>
      <c r="U64" s="75" t="s">
        <v>153</v>
      </c>
      <c r="V64" s="75" t="s">
        <v>368</v>
      </c>
      <c r="W64" s="367">
        <v>0</v>
      </c>
      <c r="X64" s="418">
        <v>5</v>
      </c>
      <c r="Y64" s="417"/>
      <c r="Z64" s="417"/>
      <c r="AA64" s="417" t="s">
        <v>371</v>
      </c>
      <c r="AB64" s="417"/>
      <c r="AC64" s="417"/>
      <c r="AD64" s="420">
        <v>2</v>
      </c>
      <c r="AE64" s="417"/>
      <c r="AF64" s="417"/>
      <c r="AG64" s="417" t="s">
        <v>371</v>
      </c>
      <c r="AH64" s="417"/>
      <c r="AI64" s="417"/>
      <c r="AJ64" s="417">
        <v>3</v>
      </c>
      <c r="AK64" s="75"/>
      <c r="AL64" s="75"/>
      <c r="AM64" s="75"/>
      <c r="AN64" s="75"/>
      <c r="AO64" s="75" t="s">
        <v>2162</v>
      </c>
      <c r="AP64" s="78" t="s">
        <v>1850</v>
      </c>
      <c r="AQ64" s="283">
        <v>0</v>
      </c>
      <c r="AR64" s="283">
        <v>0</v>
      </c>
      <c r="AS64" s="283">
        <v>0</v>
      </c>
      <c r="AT64" s="283">
        <v>0</v>
      </c>
      <c r="AU64" s="283">
        <v>0</v>
      </c>
      <c r="AV64" s="283">
        <v>0</v>
      </c>
      <c r="AW64" s="283">
        <v>0</v>
      </c>
      <c r="AX64" s="283">
        <v>0</v>
      </c>
      <c r="AY64" s="283">
        <v>0</v>
      </c>
      <c r="AZ64" s="283">
        <v>0</v>
      </c>
      <c r="BA64" s="283">
        <v>0</v>
      </c>
      <c r="BB64" s="283">
        <v>0</v>
      </c>
      <c r="BC64" s="283">
        <v>0</v>
      </c>
      <c r="BD64" s="283">
        <v>0</v>
      </c>
      <c r="BE64" s="283">
        <v>0</v>
      </c>
      <c r="BF64" s="283">
        <v>0</v>
      </c>
      <c r="BG64" s="283">
        <v>0</v>
      </c>
      <c r="BH64" s="283">
        <v>0</v>
      </c>
      <c r="BI64" s="283">
        <v>0</v>
      </c>
      <c r="BJ64" s="283">
        <v>0</v>
      </c>
      <c r="BK64" s="283">
        <v>0</v>
      </c>
      <c r="BL64" s="283">
        <v>0</v>
      </c>
      <c r="BM64" s="283">
        <v>0</v>
      </c>
      <c r="BN64" s="283">
        <v>0</v>
      </c>
      <c r="BO64" s="178" t="s">
        <v>372</v>
      </c>
      <c r="BP64" s="178" t="s">
        <v>372</v>
      </c>
      <c r="BQ64" s="178" t="s">
        <v>372</v>
      </c>
      <c r="BR64" s="178" t="s">
        <v>372</v>
      </c>
      <c r="BS64" s="178" t="s">
        <v>372</v>
      </c>
      <c r="BT64" s="178" t="s">
        <v>372</v>
      </c>
      <c r="BU64" s="178" t="s">
        <v>372</v>
      </c>
      <c r="BV64" s="178" t="s">
        <v>372</v>
      </c>
      <c r="BW64" s="178" t="s">
        <v>372</v>
      </c>
      <c r="BX64" s="178" t="s">
        <v>372</v>
      </c>
      <c r="BY64" s="178" t="s">
        <v>372</v>
      </c>
      <c r="BZ64" s="178" t="s">
        <v>372</v>
      </c>
      <c r="CA64" s="352">
        <v>2</v>
      </c>
      <c r="CB64" s="328"/>
      <c r="CC64" s="273">
        <f t="shared" si="0"/>
        <v>0</v>
      </c>
      <c r="CD64" s="273">
        <f t="shared" si="1"/>
        <v>0</v>
      </c>
      <c r="CE64" s="260">
        <f>+CC64/CF64</f>
        <v>0</v>
      </c>
      <c r="CF64" s="293">
        <f t="shared" si="3"/>
        <v>5</v>
      </c>
      <c r="CG64" s="252" t="s">
        <v>1678</v>
      </c>
      <c r="CH64" s="252" t="str">
        <f t="shared" si="4"/>
        <v>Numérica</v>
      </c>
      <c r="CI64" s="252"/>
      <c r="CJ64" s="293">
        <v>5</v>
      </c>
      <c r="CK64" s="290" t="str">
        <f t="shared" si="6"/>
        <v>Dirección Jurídica - Subdirección de defensa jurídica</v>
      </c>
      <c r="CL64" s="290" t="str">
        <f t="shared" si="7"/>
        <v>Cumplimiento de planes de políticas de prevención de daño antijurídico</v>
      </c>
      <c r="CM64" s="290" t="str">
        <f t="shared" si="8"/>
        <v>Cantidad de actividades ejecutadas en el periodo</v>
      </c>
      <c r="CN64" s="301">
        <f t="shared" si="9"/>
        <v>0</v>
      </c>
      <c r="CO64" s="301">
        <v>150</v>
      </c>
      <c r="CP64" s="298">
        <f t="shared" si="13"/>
        <v>0</v>
      </c>
      <c r="CQ64" s="290">
        <f t="shared" si="11"/>
        <v>5</v>
      </c>
      <c r="CR64" s="291" t="str">
        <f t="shared" si="12"/>
        <v>SOBRECUMPLIO</v>
      </c>
      <c r="DB64" s="293"/>
      <c r="DC64" s="293"/>
      <c r="DD64" s="293"/>
      <c r="DE64" s="293"/>
      <c r="DF64" s="293"/>
      <c r="DG64" s="293"/>
    </row>
    <row r="65" spans="1:111" s="79" customFormat="1" ht="127.5" customHeight="1" thickTop="1" thickBot="1">
      <c r="A65" s="79" t="s">
        <v>1852</v>
      </c>
      <c r="B65" s="74" t="s">
        <v>176</v>
      </c>
      <c r="C65" s="74" t="s">
        <v>363</v>
      </c>
      <c r="D65" s="74" t="s">
        <v>2238</v>
      </c>
      <c r="E65" s="75" t="s">
        <v>364</v>
      </c>
      <c r="F65" s="75" t="s">
        <v>428</v>
      </c>
      <c r="G65" s="75" t="s">
        <v>2256</v>
      </c>
      <c r="H65" s="74" t="s">
        <v>2240</v>
      </c>
      <c r="I65" s="389" t="s">
        <v>2413</v>
      </c>
      <c r="J65" s="389" t="s">
        <v>2408</v>
      </c>
      <c r="K65" s="75" t="s">
        <v>2314</v>
      </c>
      <c r="L65" s="75" t="s">
        <v>2242</v>
      </c>
      <c r="M65" s="76" t="s">
        <v>325</v>
      </c>
      <c r="N65" s="76" t="s">
        <v>1852</v>
      </c>
      <c r="O65" s="75" t="s">
        <v>326</v>
      </c>
      <c r="P65" s="75" t="s">
        <v>1853</v>
      </c>
      <c r="Q65" s="370" t="s">
        <v>2094</v>
      </c>
      <c r="R65" s="386" t="s">
        <v>2093</v>
      </c>
      <c r="S65" s="75" t="s">
        <v>2457</v>
      </c>
      <c r="T65" s="75" t="s">
        <v>366</v>
      </c>
      <c r="U65" s="76" t="s">
        <v>367</v>
      </c>
      <c r="V65" s="75" t="s">
        <v>368</v>
      </c>
      <c r="W65" s="75">
        <v>0</v>
      </c>
      <c r="X65" s="379">
        <v>1</v>
      </c>
      <c r="Y65" s="435"/>
      <c r="Z65" s="435"/>
      <c r="AA65" s="435" t="s">
        <v>371</v>
      </c>
      <c r="AB65" s="435"/>
      <c r="AC65" s="435"/>
      <c r="AD65" s="435">
        <v>1</v>
      </c>
      <c r="AE65" s="435"/>
      <c r="AF65" s="435"/>
      <c r="AG65" s="435" t="s">
        <v>371</v>
      </c>
      <c r="AH65" s="435"/>
      <c r="AI65" s="435"/>
      <c r="AJ65" s="435">
        <v>1</v>
      </c>
      <c r="AK65" s="75"/>
      <c r="AL65" s="75"/>
      <c r="AM65" s="75"/>
      <c r="AN65" s="75"/>
      <c r="AO65" s="75" t="s">
        <v>222</v>
      </c>
      <c r="AP65" s="78" t="s">
        <v>1852</v>
      </c>
      <c r="AQ65" s="283">
        <v>0</v>
      </c>
      <c r="AR65" s="283">
        <v>0</v>
      </c>
      <c r="AS65" s="283">
        <v>0</v>
      </c>
      <c r="AT65" s="283">
        <v>0</v>
      </c>
      <c r="AU65" s="283">
        <v>0</v>
      </c>
      <c r="AV65" s="283">
        <v>0</v>
      </c>
      <c r="AW65" s="283">
        <v>0</v>
      </c>
      <c r="AX65" s="283">
        <v>0</v>
      </c>
      <c r="AY65" s="283">
        <v>0</v>
      </c>
      <c r="AZ65" s="283">
        <v>0</v>
      </c>
      <c r="BA65" s="283">
        <v>0</v>
      </c>
      <c r="BB65" s="283">
        <v>0</v>
      </c>
      <c r="BC65" s="283">
        <v>0</v>
      </c>
      <c r="BD65" s="283">
        <v>0</v>
      </c>
      <c r="BE65" s="283">
        <v>0</v>
      </c>
      <c r="BF65" s="283">
        <v>0</v>
      </c>
      <c r="BG65" s="283">
        <v>0</v>
      </c>
      <c r="BH65" s="283">
        <v>0</v>
      </c>
      <c r="BI65" s="283">
        <v>0</v>
      </c>
      <c r="BJ65" s="283">
        <v>0</v>
      </c>
      <c r="BK65" s="283">
        <v>0</v>
      </c>
      <c r="BL65" s="283">
        <v>0</v>
      </c>
      <c r="BM65" s="283">
        <v>0</v>
      </c>
      <c r="BN65" s="283">
        <v>0</v>
      </c>
      <c r="BO65" s="178" t="s">
        <v>372</v>
      </c>
      <c r="BP65" s="178" t="s">
        <v>372</v>
      </c>
      <c r="BQ65" s="178" t="s">
        <v>372</v>
      </c>
      <c r="BR65" s="178" t="s">
        <v>372</v>
      </c>
      <c r="BS65" s="178" t="s">
        <v>372</v>
      </c>
      <c r="BT65" s="178" t="s">
        <v>372</v>
      </c>
      <c r="BU65" s="178" t="s">
        <v>372</v>
      </c>
      <c r="BV65" s="178" t="s">
        <v>372</v>
      </c>
      <c r="BW65" s="178" t="s">
        <v>372</v>
      </c>
      <c r="BX65" s="178" t="s">
        <v>372</v>
      </c>
      <c r="BY65" s="178" t="s">
        <v>372</v>
      </c>
      <c r="BZ65" s="178" t="s">
        <v>372</v>
      </c>
      <c r="CA65" s="352">
        <v>2</v>
      </c>
      <c r="CB65" s="285"/>
      <c r="CC65" s="273">
        <f t="shared" si="0"/>
        <v>0</v>
      </c>
      <c r="CD65" s="273">
        <f t="shared" si="1"/>
        <v>0</v>
      </c>
      <c r="CE65" s="260" t="e">
        <f t="shared" si="2"/>
        <v>#DIV/0!</v>
      </c>
      <c r="CF65" s="293">
        <f t="shared" si="3"/>
        <v>1</v>
      </c>
      <c r="CG65" s="252" t="s">
        <v>1677</v>
      </c>
      <c r="CH65" s="252" t="str">
        <f t="shared" si="4"/>
        <v xml:space="preserve">Porcentual </v>
      </c>
      <c r="CI65" s="252"/>
      <c r="CJ65" s="293">
        <v>1</v>
      </c>
      <c r="CK65" s="288" t="str">
        <f t="shared" si="6"/>
        <v>Dirección Jurídica</v>
      </c>
      <c r="CL65" s="288" t="str">
        <f t="shared" si="7"/>
        <v>Porcentaje de acciones cumplidas para el diseño del sistema integral de seguimiento a sentencias</v>
      </c>
      <c r="CM65" s="288" t="str">
        <f t="shared" si="8"/>
        <v xml:space="preserve">Número de acciones realizadas para el diseño del sistema integral / Total de acciones programadas para el diseño del sistema integral de seguimiento a sentencias en el semestre)*100 </v>
      </c>
      <c r="CN65" s="300">
        <f t="shared" si="9"/>
        <v>0</v>
      </c>
      <c r="CO65" s="300">
        <f t="shared" si="10"/>
        <v>0</v>
      </c>
      <c r="CP65" s="299" t="e">
        <f t="shared" si="13"/>
        <v>#DIV/0!</v>
      </c>
      <c r="CQ65" s="288">
        <f t="shared" si="11"/>
        <v>1</v>
      </c>
      <c r="CR65" s="289" t="str">
        <f t="shared" si="12"/>
        <v>CUMPLIO</v>
      </c>
      <c r="DB65" s="293"/>
      <c r="DC65" s="293"/>
      <c r="DD65" s="293"/>
      <c r="DE65" s="293"/>
      <c r="DF65" s="293"/>
      <c r="DG65" s="293"/>
    </row>
    <row r="66" spans="1:111" s="79" customFormat="1" ht="127.5" hidden="1" customHeight="1" thickTop="1" thickBot="1">
      <c r="A66" s="79" t="s">
        <v>1854</v>
      </c>
      <c r="B66" s="74" t="s">
        <v>176</v>
      </c>
      <c r="C66" s="74" t="s">
        <v>363</v>
      </c>
      <c r="D66" s="74" t="s">
        <v>2238</v>
      </c>
      <c r="E66" s="75" t="s">
        <v>364</v>
      </c>
      <c r="F66" s="75" t="s">
        <v>433</v>
      </c>
      <c r="G66" s="75" t="s">
        <v>2256</v>
      </c>
      <c r="H66" s="74" t="s">
        <v>2240</v>
      </c>
      <c r="I66" s="389" t="s">
        <v>2413</v>
      </c>
      <c r="J66" s="389" t="s">
        <v>2408</v>
      </c>
      <c r="K66" s="75" t="s">
        <v>2314</v>
      </c>
      <c r="L66" s="75" t="s">
        <v>2242</v>
      </c>
      <c r="M66" s="76" t="s">
        <v>2319</v>
      </c>
      <c r="N66" s="76" t="s">
        <v>1854</v>
      </c>
      <c r="O66" s="75" t="s">
        <v>1855</v>
      </c>
      <c r="P66" s="80" t="s">
        <v>1856</v>
      </c>
      <c r="Q66" s="364" t="s">
        <v>1856</v>
      </c>
      <c r="R66" s="401"/>
      <c r="S66" s="80" t="s">
        <v>2213</v>
      </c>
      <c r="T66" s="76" t="s">
        <v>366</v>
      </c>
      <c r="U66" s="76" t="s">
        <v>153</v>
      </c>
      <c r="V66" s="76" t="s">
        <v>368</v>
      </c>
      <c r="W66" s="75">
        <v>0</v>
      </c>
      <c r="X66" s="421">
        <v>17</v>
      </c>
      <c r="Y66" s="422"/>
      <c r="Z66" s="422"/>
      <c r="AA66" s="422">
        <v>1</v>
      </c>
      <c r="AB66" s="422"/>
      <c r="AC66" s="422"/>
      <c r="AD66" s="422">
        <v>1</v>
      </c>
      <c r="AE66" s="422"/>
      <c r="AF66" s="422"/>
      <c r="AG66" s="422">
        <v>1</v>
      </c>
      <c r="AH66" s="422"/>
      <c r="AI66" s="422"/>
      <c r="AJ66" s="422">
        <v>1</v>
      </c>
      <c r="AK66" s="80"/>
      <c r="AL66" s="75"/>
      <c r="AM66" s="76"/>
      <c r="AN66" s="81"/>
      <c r="AO66" s="75" t="s">
        <v>222</v>
      </c>
      <c r="AP66" s="78" t="s">
        <v>1854</v>
      </c>
      <c r="AQ66" s="283">
        <v>0</v>
      </c>
      <c r="AR66" s="283">
        <v>0</v>
      </c>
      <c r="AS66" s="283">
        <v>0</v>
      </c>
      <c r="AT66" s="283">
        <v>0</v>
      </c>
      <c r="AU66" s="283">
        <v>0</v>
      </c>
      <c r="AV66" s="283">
        <v>0</v>
      </c>
      <c r="AW66" s="283">
        <v>0</v>
      </c>
      <c r="AX66" s="283">
        <v>0</v>
      </c>
      <c r="AY66" s="283">
        <v>0</v>
      </c>
      <c r="AZ66" s="283">
        <v>0</v>
      </c>
      <c r="BA66" s="283">
        <v>0</v>
      </c>
      <c r="BB66" s="283">
        <v>0</v>
      </c>
      <c r="BC66" s="283">
        <v>0</v>
      </c>
      <c r="BD66" s="283">
        <v>0</v>
      </c>
      <c r="BE66" s="283">
        <v>0</v>
      </c>
      <c r="BF66" s="283">
        <v>0</v>
      </c>
      <c r="BG66" s="283">
        <v>0</v>
      </c>
      <c r="BH66" s="283">
        <v>0</v>
      </c>
      <c r="BI66" s="283">
        <v>0</v>
      </c>
      <c r="BJ66" s="283">
        <v>0</v>
      </c>
      <c r="BK66" s="283">
        <v>0</v>
      </c>
      <c r="BL66" s="283">
        <v>0</v>
      </c>
      <c r="BM66" s="283">
        <v>0</v>
      </c>
      <c r="BN66" s="283">
        <v>0</v>
      </c>
      <c r="BO66" s="178" t="s">
        <v>372</v>
      </c>
      <c r="BP66" s="178" t="s">
        <v>372</v>
      </c>
      <c r="BQ66" s="178" t="s">
        <v>372</v>
      </c>
      <c r="BR66" s="178" t="s">
        <v>372</v>
      </c>
      <c r="BS66" s="178" t="s">
        <v>372</v>
      </c>
      <c r="BT66" s="178" t="s">
        <v>372</v>
      </c>
      <c r="BU66" s="178" t="s">
        <v>372</v>
      </c>
      <c r="BV66" s="178" t="s">
        <v>372</v>
      </c>
      <c r="BW66" s="178" t="s">
        <v>372</v>
      </c>
      <c r="BX66" s="178" t="s">
        <v>372</v>
      </c>
      <c r="BY66" s="178" t="s">
        <v>372</v>
      </c>
      <c r="BZ66" s="178" t="s">
        <v>372</v>
      </c>
      <c r="CA66" s="352">
        <v>2</v>
      </c>
      <c r="CB66" s="285"/>
      <c r="CC66" s="273">
        <f t="shared" si="0"/>
        <v>0</v>
      </c>
      <c r="CD66" s="273">
        <f t="shared" si="1"/>
        <v>0</v>
      </c>
      <c r="CE66" s="294" t="e">
        <f t="shared" si="2"/>
        <v>#DIV/0!</v>
      </c>
      <c r="CF66" s="294">
        <f t="shared" si="3"/>
        <v>17</v>
      </c>
      <c r="CG66" s="252" t="s">
        <v>1677</v>
      </c>
      <c r="CH66" s="252" t="str">
        <f t="shared" si="4"/>
        <v>Numérica</v>
      </c>
      <c r="CI66" s="252"/>
      <c r="CJ66" s="293">
        <v>2</v>
      </c>
      <c r="CK66" s="290" t="str">
        <f t="shared" si="6"/>
        <v>Dirección Jurídica</v>
      </c>
      <c r="CL66" s="290" t="str">
        <f t="shared" si="7"/>
        <v>Actividades ejecutadas en la implementación y sostenibilidad de la política de gestión y desempeño de Mejora Normativa</v>
      </c>
      <c r="CM66" s="290" t="str">
        <f t="shared" si="8"/>
        <v>Número de actividades ejecutadas en la implementación y sostenibilidad de la política de gestión y desempeño de Mejora Normativa</v>
      </c>
      <c r="CN66" s="301">
        <f t="shared" si="9"/>
        <v>0</v>
      </c>
      <c r="CO66" s="301">
        <f t="shared" si="10"/>
        <v>0</v>
      </c>
      <c r="CP66" s="298" t="e">
        <f t="shared" si="13"/>
        <v>#DIV/0!</v>
      </c>
      <c r="CQ66" s="291">
        <f t="shared" si="11"/>
        <v>17</v>
      </c>
      <c r="CR66" s="291" t="str">
        <f t="shared" si="12"/>
        <v>CUMPLIO</v>
      </c>
      <c r="DB66" s="293"/>
      <c r="DC66" s="293"/>
      <c r="DD66" s="293"/>
      <c r="DE66" s="293"/>
      <c r="DF66" s="293"/>
      <c r="DG66" s="293"/>
    </row>
    <row r="67" spans="1:111" s="79" customFormat="1" ht="127.5" hidden="1" customHeight="1" thickTop="1" thickBot="1">
      <c r="A67" s="79" t="s">
        <v>1857</v>
      </c>
      <c r="B67" s="74" t="s">
        <v>176</v>
      </c>
      <c r="C67" s="74" t="s">
        <v>363</v>
      </c>
      <c r="D67" s="74" t="s">
        <v>2238</v>
      </c>
      <c r="E67" s="75" t="s">
        <v>364</v>
      </c>
      <c r="F67" s="75" t="s">
        <v>433</v>
      </c>
      <c r="G67" s="75" t="s">
        <v>2256</v>
      </c>
      <c r="H67" s="74" t="s">
        <v>2240</v>
      </c>
      <c r="I67" s="389" t="s">
        <v>2413</v>
      </c>
      <c r="J67" s="389" t="s">
        <v>2408</v>
      </c>
      <c r="K67" s="75" t="s">
        <v>2314</v>
      </c>
      <c r="L67" s="75" t="s">
        <v>2242</v>
      </c>
      <c r="M67" s="76" t="s">
        <v>226</v>
      </c>
      <c r="N67" s="76" t="s">
        <v>1857</v>
      </c>
      <c r="O67" s="75" t="s">
        <v>1858</v>
      </c>
      <c r="P67" s="80" t="s">
        <v>1859</v>
      </c>
      <c r="Q67" s="364" t="s">
        <v>1859</v>
      </c>
      <c r="R67" s="401"/>
      <c r="S67" s="80" t="s">
        <v>2214</v>
      </c>
      <c r="T67" s="76" t="s">
        <v>366</v>
      </c>
      <c r="U67" s="76" t="s">
        <v>153</v>
      </c>
      <c r="V67" s="76" t="s">
        <v>368</v>
      </c>
      <c r="W67" s="75">
        <v>4</v>
      </c>
      <c r="X67" s="422">
        <v>4</v>
      </c>
      <c r="Y67" s="422"/>
      <c r="Z67" s="422"/>
      <c r="AA67" s="422">
        <v>1</v>
      </c>
      <c r="AB67" s="422"/>
      <c r="AC67" s="422"/>
      <c r="AD67" s="422">
        <v>1</v>
      </c>
      <c r="AE67" s="422"/>
      <c r="AF67" s="422"/>
      <c r="AG67" s="422">
        <v>1</v>
      </c>
      <c r="AH67" s="422"/>
      <c r="AI67" s="422"/>
      <c r="AJ67" s="422">
        <v>1</v>
      </c>
      <c r="AK67" s="75"/>
      <c r="AL67" s="75"/>
      <c r="AM67" s="75"/>
      <c r="AN67" s="75"/>
      <c r="AO67" s="75" t="s">
        <v>222</v>
      </c>
      <c r="AP67" s="78" t="s">
        <v>1857</v>
      </c>
      <c r="AQ67" s="283">
        <v>0</v>
      </c>
      <c r="AR67" s="283">
        <v>0</v>
      </c>
      <c r="AS67" s="283">
        <v>0</v>
      </c>
      <c r="AT67" s="283">
        <v>0</v>
      </c>
      <c r="AU67" s="283">
        <v>0</v>
      </c>
      <c r="AV67" s="283">
        <v>0</v>
      </c>
      <c r="AW67" s="283">
        <v>0</v>
      </c>
      <c r="AX67" s="283">
        <v>0</v>
      </c>
      <c r="AY67" s="283">
        <v>0</v>
      </c>
      <c r="AZ67" s="283">
        <v>0</v>
      </c>
      <c r="BA67" s="283">
        <v>0</v>
      </c>
      <c r="BB67" s="283">
        <v>0</v>
      </c>
      <c r="BC67" s="283">
        <v>0</v>
      </c>
      <c r="BD67" s="283">
        <v>0</v>
      </c>
      <c r="BE67" s="283">
        <v>0</v>
      </c>
      <c r="BF67" s="283">
        <v>0</v>
      </c>
      <c r="BG67" s="283">
        <v>0</v>
      </c>
      <c r="BH67" s="283">
        <v>0</v>
      </c>
      <c r="BI67" s="283">
        <v>0</v>
      </c>
      <c r="BJ67" s="283">
        <v>0</v>
      </c>
      <c r="BK67" s="283">
        <v>0</v>
      </c>
      <c r="BL67" s="283">
        <v>0</v>
      </c>
      <c r="BM67" s="283">
        <v>0</v>
      </c>
      <c r="BN67" s="283">
        <v>0</v>
      </c>
      <c r="BO67" s="178" t="s">
        <v>372</v>
      </c>
      <c r="BP67" s="178" t="s">
        <v>372</v>
      </c>
      <c r="BQ67" s="178" t="s">
        <v>372</v>
      </c>
      <c r="BR67" s="178" t="s">
        <v>372</v>
      </c>
      <c r="BS67" s="178" t="s">
        <v>372</v>
      </c>
      <c r="BT67" s="178" t="s">
        <v>372</v>
      </c>
      <c r="BU67" s="178" t="s">
        <v>372</v>
      </c>
      <c r="BV67" s="178" t="s">
        <v>372</v>
      </c>
      <c r="BW67" s="178" t="s">
        <v>372</v>
      </c>
      <c r="BX67" s="178" t="s">
        <v>372</v>
      </c>
      <c r="BY67" s="178" t="s">
        <v>372</v>
      </c>
      <c r="BZ67" s="178" t="s">
        <v>372</v>
      </c>
      <c r="CA67" s="352">
        <v>1</v>
      </c>
      <c r="CB67" s="285"/>
      <c r="CC67" s="273">
        <f t="shared" si="0"/>
        <v>0</v>
      </c>
      <c r="CD67" s="273">
        <f t="shared" si="1"/>
        <v>0</v>
      </c>
      <c r="CE67" s="260" t="e">
        <f t="shared" si="2"/>
        <v>#DIV/0!</v>
      </c>
      <c r="CF67" s="293">
        <f t="shared" si="3"/>
        <v>4</v>
      </c>
      <c r="CG67" s="252" t="s">
        <v>1677</v>
      </c>
      <c r="CH67" s="252" t="str">
        <f t="shared" si="4"/>
        <v>Numérica</v>
      </c>
      <c r="CI67" s="252"/>
      <c r="CJ67" s="293">
        <v>3</v>
      </c>
      <c r="CK67" s="288" t="str">
        <f t="shared" si="6"/>
        <v>Dirección Jurídica</v>
      </c>
      <c r="CL67" s="288" t="str">
        <f t="shared" si="7"/>
        <v>Boletín Jurídico publicado en la página web de la Entidad</v>
      </c>
      <c r="CM67" s="288" t="str">
        <f t="shared" si="8"/>
        <v>Número de boletines publicados</v>
      </c>
      <c r="CN67" s="300">
        <f t="shared" si="9"/>
        <v>0</v>
      </c>
      <c r="CO67" s="300">
        <f t="shared" si="10"/>
        <v>0</v>
      </c>
      <c r="CP67" s="299" t="e">
        <f t="shared" si="13"/>
        <v>#DIV/0!</v>
      </c>
      <c r="CQ67" s="288">
        <f t="shared" si="11"/>
        <v>4</v>
      </c>
      <c r="CR67" s="289" t="str">
        <f t="shared" si="12"/>
        <v>CUMPLIO</v>
      </c>
      <c r="DB67" s="293"/>
      <c r="DC67" s="293"/>
      <c r="DD67" s="293"/>
      <c r="DE67" s="293"/>
      <c r="DF67" s="293"/>
      <c r="DG67" s="293"/>
    </row>
    <row r="68" spans="1:111" s="79" customFormat="1" ht="127.5" customHeight="1" thickTop="1" thickBot="1">
      <c r="A68" s="79" t="s">
        <v>1860</v>
      </c>
      <c r="B68" s="74" t="s">
        <v>176</v>
      </c>
      <c r="C68" s="74" t="s">
        <v>363</v>
      </c>
      <c r="D68" s="74" t="s">
        <v>2238</v>
      </c>
      <c r="E68" s="75" t="s">
        <v>364</v>
      </c>
      <c r="F68" s="75" t="s">
        <v>433</v>
      </c>
      <c r="G68" s="75" t="s">
        <v>2256</v>
      </c>
      <c r="H68" s="75" t="s">
        <v>2240</v>
      </c>
      <c r="I68" s="389" t="s">
        <v>2413</v>
      </c>
      <c r="J68" s="389" t="s">
        <v>2408</v>
      </c>
      <c r="K68" s="75" t="s">
        <v>2314</v>
      </c>
      <c r="L68" s="75" t="s">
        <v>2242</v>
      </c>
      <c r="M68" s="75" t="s">
        <v>324</v>
      </c>
      <c r="N68" s="75" t="s">
        <v>1860</v>
      </c>
      <c r="O68" s="75" t="s">
        <v>1195</v>
      </c>
      <c r="P68" s="75" t="s">
        <v>1861</v>
      </c>
      <c r="Q68" s="370" t="s">
        <v>2092</v>
      </c>
      <c r="R68" s="386" t="s">
        <v>2091</v>
      </c>
      <c r="S68" s="75" t="s">
        <v>2458</v>
      </c>
      <c r="T68" s="75" t="s">
        <v>366</v>
      </c>
      <c r="U68" s="75" t="s">
        <v>367</v>
      </c>
      <c r="V68" s="75" t="s">
        <v>368</v>
      </c>
      <c r="W68" s="75" t="s">
        <v>2147</v>
      </c>
      <c r="X68" s="129">
        <v>1</v>
      </c>
      <c r="Y68" s="129"/>
      <c r="Z68" s="129"/>
      <c r="AA68" s="129" t="s">
        <v>371</v>
      </c>
      <c r="AB68" s="129"/>
      <c r="AC68" s="129"/>
      <c r="AD68" s="129">
        <v>1</v>
      </c>
      <c r="AE68" s="129"/>
      <c r="AF68" s="129"/>
      <c r="AG68" s="129" t="s">
        <v>371</v>
      </c>
      <c r="AH68" s="129"/>
      <c r="AI68" s="129"/>
      <c r="AJ68" s="129">
        <v>1</v>
      </c>
      <c r="AK68" s="75"/>
      <c r="AL68" s="75"/>
      <c r="AM68" s="75"/>
      <c r="AN68" s="75"/>
      <c r="AO68" s="75" t="s">
        <v>222</v>
      </c>
      <c r="AP68" s="78" t="s">
        <v>1860</v>
      </c>
      <c r="AQ68" s="283">
        <v>0</v>
      </c>
      <c r="AR68" s="283">
        <v>0</v>
      </c>
      <c r="AS68" s="283">
        <v>0</v>
      </c>
      <c r="AT68" s="283">
        <v>0</v>
      </c>
      <c r="AU68" s="283">
        <v>0</v>
      </c>
      <c r="AV68" s="283">
        <v>0</v>
      </c>
      <c r="AW68" s="283">
        <v>0</v>
      </c>
      <c r="AX68" s="283">
        <v>0</v>
      </c>
      <c r="AY68" s="283">
        <v>0</v>
      </c>
      <c r="AZ68" s="283">
        <v>0</v>
      </c>
      <c r="BA68" s="283">
        <v>0</v>
      </c>
      <c r="BB68" s="283">
        <v>0</v>
      </c>
      <c r="BC68" s="283">
        <v>0</v>
      </c>
      <c r="BD68" s="283">
        <v>0</v>
      </c>
      <c r="BE68" s="283">
        <v>0</v>
      </c>
      <c r="BF68" s="283">
        <v>0</v>
      </c>
      <c r="BG68" s="283">
        <v>0</v>
      </c>
      <c r="BH68" s="283">
        <v>0</v>
      </c>
      <c r="BI68" s="283">
        <v>0</v>
      </c>
      <c r="BJ68" s="283">
        <v>0</v>
      </c>
      <c r="BK68" s="283">
        <v>0</v>
      </c>
      <c r="BL68" s="283">
        <v>0</v>
      </c>
      <c r="BM68" s="283">
        <v>0</v>
      </c>
      <c r="BN68" s="283">
        <v>0</v>
      </c>
      <c r="BO68" s="178" t="s">
        <v>372</v>
      </c>
      <c r="BP68" s="178" t="s">
        <v>372</v>
      </c>
      <c r="BQ68" s="178" t="s">
        <v>372</v>
      </c>
      <c r="BR68" s="178" t="s">
        <v>372</v>
      </c>
      <c r="BS68" s="178" t="s">
        <v>372</v>
      </c>
      <c r="BT68" s="178" t="s">
        <v>372</v>
      </c>
      <c r="BU68" s="178" t="s">
        <v>372</v>
      </c>
      <c r="BV68" s="178" t="s">
        <v>372</v>
      </c>
      <c r="BW68" s="178" t="s">
        <v>372</v>
      </c>
      <c r="BX68" s="178" t="s">
        <v>372</v>
      </c>
      <c r="BY68" s="178" t="s">
        <v>372</v>
      </c>
      <c r="BZ68" s="178" t="s">
        <v>372</v>
      </c>
      <c r="CA68" s="352">
        <v>2</v>
      </c>
      <c r="CB68" s="286"/>
      <c r="CC68" s="273">
        <f t="shared" si="0"/>
        <v>0</v>
      </c>
      <c r="CD68" s="273">
        <f t="shared" si="1"/>
        <v>0</v>
      </c>
      <c r="CE68" s="260">
        <f>+CD68/CF68</f>
        <v>0</v>
      </c>
      <c r="CF68" s="293">
        <f t="shared" si="3"/>
        <v>1</v>
      </c>
      <c r="CG68" s="252" t="s">
        <v>1677</v>
      </c>
      <c r="CH68" s="252" t="str">
        <f t="shared" si="4"/>
        <v xml:space="preserve">Porcentual </v>
      </c>
      <c r="CI68" s="252"/>
      <c r="CJ68" s="293">
        <v>1</v>
      </c>
      <c r="CK68" s="290" t="str">
        <f t="shared" si="6"/>
        <v>Dirección Jurídica</v>
      </c>
      <c r="CL68" s="290" t="str">
        <f t="shared" si="7"/>
        <v xml:space="preserve">Porcentaje de conceptos, solicitudes y derechos de petición tramitados </v>
      </c>
      <c r="CM68" s="290" t="str">
        <f t="shared" si="8"/>
        <v xml:space="preserve">(Número de conceptos, derechos de petición y solicitudes tramitados en el semestre o periodo / Número de conceptos, solicitudes y derechos de petición con fecha de vencimiento en el período)*100 </v>
      </c>
      <c r="CN68" s="301">
        <f t="shared" si="9"/>
        <v>0</v>
      </c>
      <c r="CO68" s="301">
        <f t="shared" si="10"/>
        <v>0</v>
      </c>
      <c r="CP68" s="298" t="e">
        <f t="shared" si="13"/>
        <v>#DIV/0!</v>
      </c>
      <c r="CQ68" s="290">
        <f t="shared" si="11"/>
        <v>1</v>
      </c>
      <c r="CR68" s="291" t="str">
        <f t="shared" si="12"/>
        <v>CUMPLIO</v>
      </c>
      <c r="DB68" s="293"/>
      <c r="DC68" s="293"/>
      <c r="DD68" s="293"/>
      <c r="DE68" s="293"/>
      <c r="DF68" s="293"/>
      <c r="DG68" s="293"/>
    </row>
    <row r="69" spans="1:111" s="79" customFormat="1" ht="127.5" hidden="1" customHeight="1" thickTop="1" thickBot="1">
      <c r="A69" s="79" t="s">
        <v>1862</v>
      </c>
      <c r="B69" s="74" t="s">
        <v>176</v>
      </c>
      <c r="C69" s="74" t="s">
        <v>363</v>
      </c>
      <c r="D69" s="74" t="s">
        <v>2238</v>
      </c>
      <c r="E69" s="75" t="s">
        <v>364</v>
      </c>
      <c r="F69" s="75" t="s">
        <v>428</v>
      </c>
      <c r="G69" s="75" t="s">
        <v>2256</v>
      </c>
      <c r="H69" s="75" t="s">
        <v>2240</v>
      </c>
      <c r="I69" s="389" t="s">
        <v>2413</v>
      </c>
      <c r="J69" s="389" t="s">
        <v>2408</v>
      </c>
      <c r="K69" s="75" t="s">
        <v>2314</v>
      </c>
      <c r="L69" s="75" t="s">
        <v>2242</v>
      </c>
      <c r="M69" s="75" t="s">
        <v>2320</v>
      </c>
      <c r="N69" s="75" t="s">
        <v>1862</v>
      </c>
      <c r="O69" s="75" t="s">
        <v>1863</v>
      </c>
      <c r="P69" s="75" t="s">
        <v>1864</v>
      </c>
      <c r="Q69" s="370" t="s">
        <v>1864</v>
      </c>
      <c r="R69" s="401"/>
      <c r="S69" s="75" t="s">
        <v>2215</v>
      </c>
      <c r="T69" s="75" t="s">
        <v>366</v>
      </c>
      <c r="U69" s="75" t="s">
        <v>153</v>
      </c>
      <c r="V69" s="75" t="s">
        <v>368</v>
      </c>
      <c r="W69" s="75">
        <v>0</v>
      </c>
      <c r="X69" s="418">
        <v>10</v>
      </c>
      <c r="Y69" s="417"/>
      <c r="Z69" s="417"/>
      <c r="AA69" s="417" t="s">
        <v>371</v>
      </c>
      <c r="AB69" s="418"/>
      <c r="AC69" s="420"/>
      <c r="AD69" s="417">
        <v>5</v>
      </c>
      <c r="AE69" s="417"/>
      <c r="AF69" s="418"/>
      <c r="AG69" s="420" t="s">
        <v>371</v>
      </c>
      <c r="AH69" s="417"/>
      <c r="AI69" s="417"/>
      <c r="AJ69" s="418">
        <v>5</v>
      </c>
      <c r="AK69" s="75"/>
      <c r="AL69" s="76"/>
      <c r="AM69" s="76"/>
      <c r="AN69" s="81"/>
      <c r="AO69" s="75" t="s">
        <v>2162</v>
      </c>
      <c r="AP69" s="78" t="s">
        <v>1862</v>
      </c>
      <c r="AQ69" s="283">
        <v>0</v>
      </c>
      <c r="AR69" s="283">
        <v>0</v>
      </c>
      <c r="AS69" s="283">
        <v>0</v>
      </c>
      <c r="AT69" s="283">
        <v>0</v>
      </c>
      <c r="AU69" s="283">
        <v>0</v>
      </c>
      <c r="AV69" s="283">
        <v>0</v>
      </c>
      <c r="AW69" s="283">
        <v>0</v>
      </c>
      <c r="AX69" s="283">
        <v>0</v>
      </c>
      <c r="AY69" s="283">
        <v>0</v>
      </c>
      <c r="AZ69" s="283">
        <v>0</v>
      </c>
      <c r="BA69" s="283">
        <v>0</v>
      </c>
      <c r="BB69" s="283">
        <v>0</v>
      </c>
      <c r="BC69" s="283">
        <v>0</v>
      </c>
      <c r="BD69" s="283">
        <v>0</v>
      </c>
      <c r="BE69" s="283">
        <v>0</v>
      </c>
      <c r="BF69" s="283">
        <v>0</v>
      </c>
      <c r="BG69" s="283">
        <v>0</v>
      </c>
      <c r="BH69" s="283">
        <v>0</v>
      </c>
      <c r="BI69" s="283">
        <v>0</v>
      </c>
      <c r="BJ69" s="283">
        <v>0</v>
      </c>
      <c r="BK69" s="283">
        <v>0</v>
      </c>
      <c r="BL69" s="283">
        <v>0</v>
      </c>
      <c r="BM69" s="283">
        <v>0</v>
      </c>
      <c r="BN69" s="283">
        <v>0</v>
      </c>
      <c r="BO69" s="178" t="s">
        <v>372</v>
      </c>
      <c r="BP69" s="178" t="s">
        <v>372</v>
      </c>
      <c r="BQ69" s="178" t="s">
        <v>372</v>
      </c>
      <c r="BR69" s="178" t="s">
        <v>372</v>
      </c>
      <c r="BS69" s="178" t="s">
        <v>372</v>
      </c>
      <c r="BT69" s="178" t="s">
        <v>372</v>
      </c>
      <c r="BU69" s="178" t="s">
        <v>372</v>
      </c>
      <c r="BV69" s="178" t="s">
        <v>372</v>
      </c>
      <c r="BW69" s="178" t="s">
        <v>372</v>
      </c>
      <c r="BX69" s="178" t="s">
        <v>372</v>
      </c>
      <c r="BY69" s="178" t="s">
        <v>372</v>
      </c>
      <c r="BZ69" s="178" t="s">
        <v>372</v>
      </c>
      <c r="CA69" s="352">
        <v>2</v>
      </c>
      <c r="CB69" s="258"/>
      <c r="CC69" s="253">
        <v>3</v>
      </c>
      <c r="CD69" s="253">
        <v>3</v>
      </c>
      <c r="CE69" s="260">
        <f t="shared" si="2"/>
        <v>1</v>
      </c>
      <c r="CF69" s="293">
        <f t="shared" ref="CF69:CF81" si="14">+X69</f>
        <v>10</v>
      </c>
      <c r="CG69" s="252" t="s">
        <v>1679</v>
      </c>
      <c r="CH69" s="252" t="str">
        <f t="shared" si="4"/>
        <v>Numérica</v>
      </c>
      <c r="CI69" s="252"/>
      <c r="CJ69" s="293">
        <v>2</v>
      </c>
      <c r="CK69" s="288" t="str">
        <f t="shared" si="6"/>
        <v>Dirección Jurídica - Subdirección de defensa jurídica</v>
      </c>
      <c r="CL69" s="288" t="str">
        <f t="shared" si="7"/>
        <v>Actividades ejecutadas en el cronograma de implementación y sostenibilidad de la política de gestión y desempeño de Defensa Jurídica</v>
      </c>
      <c r="CM69" s="288" t="str">
        <f t="shared" si="8"/>
        <v>Número de actividades ejecutadas en el cronograma de implementación y sostenibilidad de la política de gestión y desempeño de Defensa Jurídica</v>
      </c>
      <c r="CN69" s="300">
        <f t="shared" si="9"/>
        <v>3</v>
      </c>
      <c r="CO69" s="300">
        <f t="shared" si="10"/>
        <v>3</v>
      </c>
      <c r="CP69" s="299">
        <f t="shared" si="13"/>
        <v>1</v>
      </c>
      <c r="CQ69" s="288">
        <f t="shared" si="11"/>
        <v>10</v>
      </c>
      <c r="CR69" s="289" t="str">
        <f t="shared" si="12"/>
        <v>INCUMPLIO</v>
      </c>
      <c r="DB69" s="293"/>
      <c r="DC69" s="293"/>
      <c r="DD69" s="293"/>
      <c r="DE69" s="293"/>
      <c r="DF69" s="293"/>
      <c r="DG69" s="293"/>
    </row>
    <row r="70" spans="1:111" s="79" customFormat="1" ht="127.5" hidden="1" customHeight="1" thickTop="1" thickBot="1">
      <c r="A70" s="79" t="s">
        <v>1865</v>
      </c>
      <c r="B70" s="74" t="s">
        <v>150</v>
      </c>
      <c r="C70" s="74" t="s">
        <v>363</v>
      </c>
      <c r="D70" s="74" t="s">
        <v>377</v>
      </c>
      <c r="E70" s="75" t="s">
        <v>419</v>
      </c>
      <c r="F70" s="75" t="s">
        <v>420</v>
      </c>
      <c r="G70" s="75" t="s">
        <v>182</v>
      </c>
      <c r="H70" s="75" t="s">
        <v>2257</v>
      </c>
      <c r="I70" s="390" t="s">
        <v>2422</v>
      </c>
      <c r="J70" s="388" t="s">
        <v>2423</v>
      </c>
      <c r="K70" s="75" t="s">
        <v>2321</v>
      </c>
      <c r="L70" s="75" t="s">
        <v>2322</v>
      </c>
      <c r="M70" s="75" t="s">
        <v>2323</v>
      </c>
      <c r="N70" s="75" t="s">
        <v>1865</v>
      </c>
      <c r="O70" s="75" t="s">
        <v>1866</v>
      </c>
      <c r="P70" s="75" t="s">
        <v>1867</v>
      </c>
      <c r="Q70" s="370" t="s">
        <v>1867</v>
      </c>
      <c r="R70" s="401"/>
      <c r="S70" s="75" t="s">
        <v>2459</v>
      </c>
      <c r="T70" s="75" t="s">
        <v>366</v>
      </c>
      <c r="U70" s="75" t="s">
        <v>153</v>
      </c>
      <c r="V70" s="75" t="s">
        <v>368</v>
      </c>
      <c r="W70" s="367" t="s">
        <v>372</v>
      </c>
      <c r="X70" s="417">
        <v>16</v>
      </c>
      <c r="Y70" s="417"/>
      <c r="Z70" s="417"/>
      <c r="AA70" s="417">
        <v>4</v>
      </c>
      <c r="AB70" s="417"/>
      <c r="AC70" s="417"/>
      <c r="AD70" s="417">
        <v>4</v>
      </c>
      <c r="AE70" s="417"/>
      <c r="AF70" s="417"/>
      <c r="AG70" s="417">
        <v>4</v>
      </c>
      <c r="AH70" s="417"/>
      <c r="AI70" s="417"/>
      <c r="AJ70" s="417">
        <v>4</v>
      </c>
      <c r="AK70" s="75"/>
      <c r="AL70" s="75"/>
      <c r="AM70" s="76"/>
      <c r="AN70" s="81"/>
      <c r="AO70" s="75" t="s">
        <v>192</v>
      </c>
      <c r="AP70" s="78" t="s">
        <v>1865</v>
      </c>
      <c r="AQ70" s="283">
        <v>0</v>
      </c>
      <c r="AR70" s="283">
        <v>0</v>
      </c>
      <c r="AS70" s="283">
        <v>0</v>
      </c>
      <c r="AT70" s="283">
        <v>0</v>
      </c>
      <c r="AU70" s="283">
        <v>0</v>
      </c>
      <c r="AV70" s="283">
        <v>0</v>
      </c>
      <c r="AW70" s="283">
        <v>0</v>
      </c>
      <c r="AX70" s="283">
        <v>0</v>
      </c>
      <c r="AY70" s="283">
        <v>0</v>
      </c>
      <c r="AZ70" s="283">
        <v>0</v>
      </c>
      <c r="BA70" s="283">
        <v>0</v>
      </c>
      <c r="BB70" s="283">
        <v>0</v>
      </c>
      <c r="BC70" s="283">
        <v>0</v>
      </c>
      <c r="BD70" s="283">
        <v>0</v>
      </c>
      <c r="BE70" s="283">
        <v>0</v>
      </c>
      <c r="BF70" s="283">
        <v>0</v>
      </c>
      <c r="BG70" s="283">
        <v>0</v>
      </c>
      <c r="BH70" s="283">
        <v>0</v>
      </c>
      <c r="BI70" s="283">
        <v>0</v>
      </c>
      <c r="BJ70" s="283">
        <v>0</v>
      </c>
      <c r="BK70" s="283">
        <v>0</v>
      </c>
      <c r="BL70" s="283">
        <v>0</v>
      </c>
      <c r="BM70" s="283">
        <v>0</v>
      </c>
      <c r="BN70" s="283">
        <v>0</v>
      </c>
      <c r="BO70" s="178" t="s">
        <v>372</v>
      </c>
      <c r="BP70" s="178" t="s">
        <v>372</v>
      </c>
      <c r="BQ70" s="178" t="s">
        <v>372</v>
      </c>
      <c r="BR70" s="178" t="s">
        <v>372</v>
      </c>
      <c r="BS70" s="178" t="s">
        <v>372</v>
      </c>
      <c r="BT70" s="178" t="s">
        <v>372</v>
      </c>
      <c r="BU70" s="178" t="s">
        <v>372</v>
      </c>
      <c r="BV70" s="178" t="s">
        <v>372</v>
      </c>
      <c r="BW70" s="178" t="s">
        <v>372</v>
      </c>
      <c r="BX70" s="178" t="s">
        <v>372</v>
      </c>
      <c r="BY70" s="178" t="s">
        <v>372</v>
      </c>
      <c r="BZ70" s="178" t="s">
        <v>372</v>
      </c>
      <c r="CA70" s="352">
        <v>1</v>
      </c>
      <c r="CB70" s="362"/>
      <c r="CC70" s="273">
        <f t="shared" ref="CC70:CC132" si="15">+SUM(AQ70:BB70)</f>
        <v>0</v>
      </c>
      <c r="CD70" s="273">
        <f t="shared" ref="CD70:CD132" si="16">+SUM(BC70:BN70)</f>
        <v>0</v>
      </c>
      <c r="CE70" s="260" t="e">
        <f t="shared" ref="CE70:CE132" si="17">+CC70/CD70</f>
        <v>#DIV/0!</v>
      </c>
      <c r="CF70" s="293">
        <f t="shared" si="14"/>
        <v>16</v>
      </c>
      <c r="CG70" s="252" t="s">
        <v>1679</v>
      </c>
      <c r="CH70" s="252" t="str">
        <f t="shared" ref="CH70:CH133" si="18">+U70</f>
        <v>Numérica</v>
      </c>
      <c r="CI70" s="252"/>
      <c r="CJ70" s="293">
        <v>3</v>
      </c>
      <c r="CK70" s="290" t="str">
        <f t="shared" si="6"/>
        <v>Dirección de Innovación y Desarrollo</v>
      </c>
      <c r="CL70" s="290" t="str">
        <f t="shared" si="7"/>
        <v>Acciones para la implementación y evaluación de los lineamientos del Sistema de Gestión del Conocimiento y la Innovación de la SNS</v>
      </c>
      <c r="CM70" s="290" t="str">
        <f t="shared" si="8"/>
        <v>Número de acciones para la implementación y evaluación de los lineamientos del Sistema de Gestión del Conocimiento y la Innovación de la SNS</v>
      </c>
      <c r="CN70" s="301">
        <f t="shared" si="9"/>
        <v>0</v>
      </c>
      <c r="CO70" s="301">
        <f t="shared" si="10"/>
        <v>0</v>
      </c>
      <c r="CP70" s="298" t="e">
        <f t="shared" si="13"/>
        <v>#DIV/0!</v>
      </c>
      <c r="CQ70" s="290">
        <f t="shared" si="11"/>
        <v>16</v>
      </c>
      <c r="CR70" s="291" t="str">
        <f t="shared" si="12"/>
        <v>INCUMPLIO</v>
      </c>
      <c r="DB70" s="293"/>
      <c r="DC70" s="293"/>
      <c r="DD70" s="293"/>
      <c r="DE70" s="293"/>
      <c r="DF70" s="293"/>
      <c r="DG70" s="293"/>
    </row>
    <row r="71" spans="1:111" s="79" customFormat="1" ht="127.5" customHeight="1" thickTop="1" thickBot="1">
      <c r="A71" s="79" t="s">
        <v>1868</v>
      </c>
      <c r="B71" s="76" t="s">
        <v>150</v>
      </c>
      <c r="C71" s="76" t="s">
        <v>363</v>
      </c>
      <c r="D71" s="76" t="s">
        <v>377</v>
      </c>
      <c r="E71" s="75" t="s">
        <v>364</v>
      </c>
      <c r="F71" s="75" t="s">
        <v>365</v>
      </c>
      <c r="G71" s="76" t="s">
        <v>2256</v>
      </c>
      <c r="H71" s="74" t="s">
        <v>2240</v>
      </c>
      <c r="I71" s="389" t="s">
        <v>2409</v>
      </c>
      <c r="J71" s="389" t="s">
        <v>2410</v>
      </c>
      <c r="K71" s="76" t="s">
        <v>2324</v>
      </c>
      <c r="L71" s="76" t="s">
        <v>2264</v>
      </c>
      <c r="M71" s="76" t="s">
        <v>2325</v>
      </c>
      <c r="N71" s="75" t="s">
        <v>1868</v>
      </c>
      <c r="O71" s="75" t="s">
        <v>1869</v>
      </c>
      <c r="P71" s="75" t="s">
        <v>1870</v>
      </c>
      <c r="Q71" s="370" t="s">
        <v>2090</v>
      </c>
      <c r="R71" s="386" t="s">
        <v>2089</v>
      </c>
      <c r="S71" s="75" t="s">
        <v>2460</v>
      </c>
      <c r="T71" s="75" t="s">
        <v>366</v>
      </c>
      <c r="U71" s="75" t="s">
        <v>367</v>
      </c>
      <c r="V71" s="75" t="s">
        <v>368</v>
      </c>
      <c r="W71" s="367">
        <v>0</v>
      </c>
      <c r="X71" s="129" t="s">
        <v>2148</v>
      </c>
      <c r="Y71" s="129"/>
      <c r="Z71" s="129"/>
      <c r="AA71" s="129" t="s">
        <v>371</v>
      </c>
      <c r="AB71" s="129"/>
      <c r="AC71" s="129"/>
      <c r="AD71" s="77" t="s">
        <v>2149</v>
      </c>
      <c r="AE71" s="129"/>
      <c r="AF71" s="129"/>
      <c r="AG71" s="129" t="s">
        <v>2150</v>
      </c>
      <c r="AH71" s="129"/>
      <c r="AI71" s="129"/>
      <c r="AJ71" s="129" t="s">
        <v>2150</v>
      </c>
      <c r="AK71" s="75"/>
      <c r="AL71" s="75"/>
      <c r="AM71" s="75"/>
      <c r="AN71" s="75"/>
      <c r="AO71" s="75" t="s">
        <v>2163</v>
      </c>
      <c r="AP71" s="191" t="s">
        <v>1868</v>
      </c>
      <c r="AQ71" s="283">
        <v>0</v>
      </c>
      <c r="AR71" s="283">
        <v>0</v>
      </c>
      <c r="AS71" s="283">
        <v>0</v>
      </c>
      <c r="AT71" s="283">
        <v>0</v>
      </c>
      <c r="AU71" s="283">
        <v>0</v>
      </c>
      <c r="AV71" s="283">
        <v>0</v>
      </c>
      <c r="AW71" s="283">
        <v>0</v>
      </c>
      <c r="AX71" s="283">
        <v>0</v>
      </c>
      <c r="AY71" s="283">
        <v>0</v>
      </c>
      <c r="AZ71" s="283">
        <v>0</v>
      </c>
      <c r="BA71" s="283">
        <v>0</v>
      </c>
      <c r="BB71" s="283">
        <v>0</v>
      </c>
      <c r="BC71" s="283">
        <v>0</v>
      </c>
      <c r="BD71" s="283">
        <v>0</v>
      </c>
      <c r="BE71" s="283">
        <v>0</v>
      </c>
      <c r="BF71" s="283">
        <v>0</v>
      </c>
      <c r="BG71" s="283">
        <v>0</v>
      </c>
      <c r="BH71" s="283">
        <v>0</v>
      </c>
      <c r="BI71" s="283">
        <v>0</v>
      </c>
      <c r="BJ71" s="283">
        <v>0</v>
      </c>
      <c r="BK71" s="283">
        <v>0</v>
      </c>
      <c r="BL71" s="283">
        <v>0</v>
      </c>
      <c r="BM71" s="283">
        <v>0</v>
      </c>
      <c r="BN71" s="283">
        <v>0</v>
      </c>
      <c r="BO71" s="178" t="s">
        <v>372</v>
      </c>
      <c r="BP71" s="178" t="s">
        <v>372</v>
      </c>
      <c r="BQ71" s="178" t="s">
        <v>372</v>
      </c>
      <c r="BR71" s="178" t="s">
        <v>372</v>
      </c>
      <c r="BS71" s="178" t="s">
        <v>372</v>
      </c>
      <c r="BT71" s="178" t="s">
        <v>372</v>
      </c>
      <c r="BU71" s="178" t="s">
        <v>372</v>
      </c>
      <c r="BV71" s="178" t="s">
        <v>372</v>
      </c>
      <c r="BW71" s="178" t="s">
        <v>372</v>
      </c>
      <c r="BX71" s="178" t="s">
        <v>372</v>
      </c>
      <c r="BY71" s="178" t="s">
        <v>372</v>
      </c>
      <c r="BZ71" s="178" t="s">
        <v>372</v>
      </c>
      <c r="CA71" s="352">
        <v>2</v>
      </c>
      <c r="CB71" s="330"/>
      <c r="CC71" s="336">
        <v>0.98099999999999998</v>
      </c>
      <c r="CD71" s="336">
        <v>1</v>
      </c>
      <c r="CE71" s="335">
        <f t="shared" si="17"/>
        <v>0.98099999999999998</v>
      </c>
      <c r="CF71" s="326" t="str">
        <f t="shared" si="14"/>
        <v>(10%)
5</v>
      </c>
      <c r="CG71" s="327" t="s">
        <v>1679</v>
      </c>
      <c r="CH71" s="252" t="str">
        <f t="shared" si="18"/>
        <v xml:space="preserve">Porcentual </v>
      </c>
      <c r="CI71" s="252"/>
      <c r="CJ71" s="293">
        <v>1</v>
      </c>
      <c r="CK71" s="288" t="str">
        <f t="shared" ref="CK71:CK133" si="19">+AO71</f>
        <v>Dirección de Innovación y Desarrollo - Subdirección de Metodologías e Instrumentos de Supervisión</v>
      </c>
      <c r="CL71" s="288" t="str">
        <f t="shared" ref="CL71:CL133" si="20">+O71</f>
        <v>Porcentaje de avance del sistema de alertas tempranas</v>
      </c>
      <c r="CM71" s="288" t="str">
        <f t="shared" ref="CM71:CM133" si="21">+P71</f>
        <v>(Número total de hitos de desarrollados del Sistema de Alerta Tempranas/Número total de hitos programados para el diseño del Sistema de Alertas Tempranas)*100</v>
      </c>
      <c r="CN71" s="300">
        <f t="shared" ref="CN71:CN133" si="22">+CC71</f>
        <v>0.98099999999999998</v>
      </c>
      <c r="CO71" s="300">
        <f t="shared" ref="CO71:CO133" si="23">+CD71</f>
        <v>1</v>
      </c>
      <c r="CP71" s="299">
        <f t="shared" si="13"/>
        <v>0.98099999999999998</v>
      </c>
      <c r="CQ71" s="289" t="str">
        <f t="shared" ref="CQ71:CQ133" si="24">+CF71</f>
        <v>(10%)
5</v>
      </c>
      <c r="CR71" s="289" t="str">
        <f t="shared" ref="CR71:CR133" si="25">+CG71</f>
        <v>INCUMPLIO</v>
      </c>
      <c r="CT71" s="289" t="s">
        <v>1679</v>
      </c>
      <c r="CU71" s="79">
        <f>+COUNTIF(CR:CR,CT71)</f>
        <v>27</v>
      </c>
      <c r="DB71" s="293"/>
      <c r="DC71" s="293"/>
      <c r="DD71" s="293"/>
      <c r="DE71" s="293"/>
      <c r="DF71" s="293"/>
      <c r="DG71" s="293"/>
    </row>
    <row r="72" spans="1:111" s="79" customFormat="1" ht="127.5" hidden="1" customHeight="1" thickTop="1" thickBot="1">
      <c r="A72" s="79" t="s">
        <v>1871</v>
      </c>
      <c r="B72" s="76" t="s">
        <v>150</v>
      </c>
      <c r="C72" s="76" t="s">
        <v>363</v>
      </c>
      <c r="D72" s="76" t="s">
        <v>377</v>
      </c>
      <c r="E72" s="75" t="s">
        <v>364</v>
      </c>
      <c r="F72" s="75" t="s">
        <v>365</v>
      </c>
      <c r="G72" s="76" t="s">
        <v>2256</v>
      </c>
      <c r="H72" s="74" t="s">
        <v>2240</v>
      </c>
      <c r="I72" s="389" t="s">
        <v>2409</v>
      </c>
      <c r="J72" s="389" t="s">
        <v>2410</v>
      </c>
      <c r="K72" s="76" t="s">
        <v>2324</v>
      </c>
      <c r="L72" s="76" t="s">
        <v>2264</v>
      </c>
      <c r="M72" s="76" t="s">
        <v>2325</v>
      </c>
      <c r="N72" s="75" t="s">
        <v>1871</v>
      </c>
      <c r="O72" s="75" t="s">
        <v>1872</v>
      </c>
      <c r="P72" s="75" t="s">
        <v>1873</v>
      </c>
      <c r="Q72" s="370" t="s">
        <v>2088</v>
      </c>
      <c r="R72" s="386"/>
      <c r="S72" s="75" t="s">
        <v>2501</v>
      </c>
      <c r="T72" s="75" t="s">
        <v>366</v>
      </c>
      <c r="U72" s="403" t="s">
        <v>153</v>
      </c>
      <c r="V72" s="75" t="s">
        <v>368</v>
      </c>
      <c r="W72" s="367">
        <v>0.2</v>
      </c>
      <c r="X72" s="417">
        <v>4</v>
      </c>
      <c r="Y72" s="417"/>
      <c r="Z72" s="417"/>
      <c r="AA72" s="417" t="s">
        <v>371</v>
      </c>
      <c r="AB72" s="417"/>
      <c r="AC72" s="417"/>
      <c r="AD72" s="417" t="s">
        <v>371</v>
      </c>
      <c r="AE72" s="417"/>
      <c r="AF72" s="417"/>
      <c r="AG72" s="417">
        <v>1</v>
      </c>
      <c r="AH72" s="417"/>
      <c r="AI72" s="417"/>
      <c r="AJ72" s="417">
        <v>3</v>
      </c>
      <c r="AK72" s="75"/>
      <c r="AL72" s="75"/>
      <c r="AM72" s="75"/>
      <c r="AN72" s="75"/>
      <c r="AO72" s="75" t="s">
        <v>2163</v>
      </c>
      <c r="AP72" s="78" t="s">
        <v>1871</v>
      </c>
      <c r="AQ72" s="283">
        <v>0</v>
      </c>
      <c r="AR72" s="283">
        <v>0</v>
      </c>
      <c r="AS72" s="283">
        <v>0</v>
      </c>
      <c r="AT72" s="283">
        <v>0</v>
      </c>
      <c r="AU72" s="283">
        <v>0</v>
      </c>
      <c r="AV72" s="283">
        <v>0</v>
      </c>
      <c r="AW72" s="283">
        <v>0</v>
      </c>
      <c r="AX72" s="283">
        <v>0</v>
      </c>
      <c r="AY72" s="283">
        <v>0</v>
      </c>
      <c r="AZ72" s="283">
        <v>0</v>
      </c>
      <c r="BA72" s="283">
        <v>0</v>
      </c>
      <c r="BB72" s="283">
        <v>0</v>
      </c>
      <c r="BC72" s="283">
        <v>0</v>
      </c>
      <c r="BD72" s="283">
        <v>0</v>
      </c>
      <c r="BE72" s="283">
        <v>0</v>
      </c>
      <c r="BF72" s="283">
        <v>0</v>
      </c>
      <c r="BG72" s="283">
        <v>0</v>
      </c>
      <c r="BH72" s="283">
        <v>0</v>
      </c>
      <c r="BI72" s="283">
        <v>0</v>
      </c>
      <c r="BJ72" s="283">
        <v>0</v>
      </c>
      <c r="BK72" s="283">
        <v>0</v>
      </c>
      <c r="BL72" s="283">
        <v>0</v>
      </c>
      <c r="BM72" s="283">
        <v>0</v>
      </c>
      <c r="BN72" s="283">
        <v>0</v>
      </c>
      <c r="BO72" s="178" t="s">
        <v>372</v>
      </c>
      <c r="BP72" s="178" t="s">
        <v>372</v>
      </c>
      <c r="BQ72" s="178" t="s">
        <v>372</v>
      </c>
      <c r="BR72" s="178" t="s">
        <v>372</v>
      </c>
      <c r="BS72" s="178" t="s">
        <v>372</v>
      </c>
      <c r="BT72" s="178" t="s">
        <v>372</v>
      </c>
      <c r="BU72" s="178" t="s">
        <v>372</v>
      </c>
      <c r="BV72" s="178" t="s">
        <v>372</v>
      </c>
      <c r="BW72" s="178" t="s">
        <v>372</v>
      </c>
      <c r="BX72" s="178" t="s">
        <v>372</v>
      </c>
      <c r="BY72" s="178" t="s">
        <v>372</v>
      </c>
      <c r="BZ72" s="178" t="s">
        <v>372</v>
      </c>
      <c r="CA72" s="352">
        <v>1</v>
      </c>
      <c r="CB72" s="286"/>
      <c r="CC72" s="253">
        <v>71</v>
      </c>
      <c r="CD72" s="253">
        <v>73</v>
      </c>
      <c r="CE72" s="303">
        <f t="shared" si="17"/>
        <v>0.9726027397260274</v>
      </c>
      <c r="CF72" s="303">
        <f t="shared" si="14"/>
        <v>4</v>
      </c>
      <c r="CG72" s="302" t="s">
        <v>1677</v>
      </c>
      <c r="CH72" s="252" t="str">
        <f t="shared" si="18"/>
        <v>Numérica</v>
      </c>
      <c r="CI72" s="252"/>
      <c r="CJ72" s="293">
        <v>2</v>
      </c>
      <c r="CK72" s="290" t="str">
        <f t="shared" si="19"/>
        <v>Dirección de Innovación y Desarrollo - Subdirección de Metodologías e Instrumentos de Supervisión</v>
      </c>
      <c r="CL72" s="290" t="str">
        <f t="shared" si="20"/>
        <v>Herramientas diseñadas (metodologías y/o instrumentos y/o lineamientos)</v>
      </c>
      <c r="CM72" s="290" t="str">
        <f t="shared" si="21"/>
        <v>Número de herramientas (metodologías y/o instrumentos y/o lineamientos) diseñadas por modelo supervisión</v>
      </c>
      <c r="CN72" s="301">
        <f t="shared" si="22"/>
        <v>71</v>
      </c>
      <c r="CO72" s="301">
        <f t="shared" si="23"/>
        <v>73</v>
      </c>
      <c r="CP72" s="298">
        <f t="shared" ref="CP72:CP133" si="26">+CN72/CO72</f>
        <v>0.9726027397260274</v>
      </c>
      <c r="CQ72" s="291">
        <f t="shared" si="24"/>
        <v>4</v>
      </c>
      <c r="CR72" s="291" t="str">
        <f t="shared" si="25"/>
        <v>CUMPLIO</v>
      </c>
      <c r="CT72" s="291" t="s">
        <v>1677</v>
      </c>
      <c r="CU72" s="79">
        <f>+COUNTIF(CR:CR,CT72)</f>
        <v>76</v>
      </c>
      <c r="DB72" s="293"/>
      <c r="DC72" s="293"/>
      <c r="DD72" s="293"/>
      <c r="DE72" s="293"/>
      <c r="DF72" s="293"/>
      <c r="DG72" s="293"/>
    </row>
    <row r="73" spans="1:111" s="79" customFormat="1" ht="127.5" hidden="1" customHeight="1" thickTop="1" thickBot="1">
      <c r="A73" s="79" t="s">
        <v>1874</v>
      </c>
      <c r="B73" s="74" t="s">
        <v>150</v>
      </c>
      <c r="C73" s="74" t="s">
        <v>363</v>
      </c>
      <c r="D73" s="74" t="s">
        <v>377</v>
      </c>
      <c r="E73" s="75" t="s">
        <v>364</v>
      </c>
      <c r="F73" s="75" t="s">
        <v>365</v>
      </c>
      <c r="G73" s="75" t="s">
        <v>2256</v>
      </c>
      <c r="H73" s="74" t="s">
        <v>2240</v>
      </c>
      <c r="I73" s="389" t="s">
        <v>2409</v>
      </c>
      <c r="J73" s="389" t="s">
        <v>2410</v>
      </c>
      <c r="K73" s="76" t="s">
        <v>2324</v>
      </c>
      <c r="L73" s="76" t="s">
        <v>2264</v>
      </c>
      <c r="M73" s="76" t="s">
        <v>427</v>
      </c>
      <c r="N73" s="372" t="s">
        <v>1874</v>
      </c>
      <c r="O73" s="75" t="s">
        <v>1875</v>
      </c>
      <c r="P73" s="75" t="s">
        <v>1876</v>
      </c>
      <c r="Q73" s="370" t="s">
        <v>1876</v>
      </c>
      <c r="R73" s="386"/>
      <c r="S73" s="75" t="s">
        <v>2502</v>
      </c>
      <c r="T73" s="74" t="s">
        <v>366</v>
      </c>
      <c r="U73" s="394" t="s">
        <v>153</v>
      </c>
      <c r="V73" s="74" t="s">
        <v>368</v>
      </c>
      <c r="W73" s="381">
        <v>1</v>
      </c>
      <c r="X73" s="423">
        <v>11</v>
      </c>
      <c r="Y73" s="424"/>
      <c r="Z73" s="424"/>
      <c r="AA73" s="425">
        <v>2</v>
      </c>
      <c r="AB73" s="426"/>
      <c r="AC73" s="427"/>
      <c r="AD73" s="425">
        <v>2</v>
      </c>
      <c r="AE73" s="426"/>
      <c r="AF73" s="426"/>
      <c r="AG73" s="425">
        <v>3</v>
      </c>
      <c r="AH73" s="427"/>
      <c r="AI73" s="427"/>
      <c r="AJ73" s="425">
        <v>4</v>
      </c>
      <c r="AK73" s="74"/>
      <c r="AL73" s="75"/>
      <c r="AM73" s="75"/>
      <c r="AN73" s="85"/>
      <c r="AO73" s="74" t="s">
        <v>2163</v>
      </c>
      <c r="AP73" s="78" t="s">
        <v>1874</v>
      </c>
      <c r="AQ73" s="283">
        <v>0</v>
      </c>
      <c r="AR73" s="283">
        <v>0</v>
      </c>
      <c r="AS73" s="283">
        <v>0</v>
      </c>
      <c r="AT73" s="283">
        <v>0</v>
      </c>
      <c r="AU73" s="283">
        <v>0</v>
      </c>
      <c r="AV73" s="283">
        <v>0</v>
      </c>
      <c r="AW73" s="283">
        <v>0</v>
      </c>
      <c r="AX73" s="283">
        <v>0</v>
      </c>
      <c r="AY73" s="283">
        <v>0</v>
      </c>
      <c r="AZ73" s="283">
        <v>0</v>
      </c>
      <c r="BA73" s="283">
        <v>0</v>
      </c>
      <c r="BB73" s="283">
        <v>0</v>
      </c>
      <c r="BC73" s="283">
        <v>0</v>
      </c>
      <c r="BD73" s="283">
        <v>0</v>
      </c>
      <c r="BE73" s="283">
        <v>0</v>
      </c>
      <c r="BF73" s="283">
        <v>0</v>
      </c>
      <c r="BG73" s="283">
        <v>0</v>
      </c>
      <c r="BH73" s="283">
        <v>0</v>
      </c>
      <c r="BI73" s="283">
        <v>0</v>
      </c>
      <c r="BJ73" s="283">
        <v>0</v>
      </c>
      <c r="BK73" s="283">
        <v>0</v>
      </c>
      <c r="BL73" s="283">
        <v>0</v>
      </c>
      <c r="BM73" s="283">
        <v>0</v>
      </c>
      <c r="BN73" s="283">
        <v>0</v>
      </c>
      <c r="BO73" s="178" t="s">
        <v>372</v>
      </c>
      <c r="BP73" s="178" t="s">
        <v>372</v>
      </c>
      <c r="BQ73" s="178" t="s">
        <v>372</v>
      </c>
      <c r="BR73" s="178" t="s">
        <v>372</v>
      </c>
      <c r="BS73" s="178" t="s">
        <v>372</v>
      </c>
      <c r="BT73" s="178" t="s">
        <v>372</v>
      </c>
      <c r="BU73" s="178" t="s">
        <v>372</v>
      </c>
      <c r="BV73" s="178" t="s">
        <v>372</v>
      </c>
      <c r="BW73" s="178" t="s">
        <v>372</v>
      </c>
      <c r="BX73" s="178" t="s">
        <v>372</v>
      </c>
      <c r="BY73" s="178" t="s">
        <v>372</v>
      </c>
      <c r="BZ73" s="178" t="s">
        <v>372</v>
      </c>
      <c r="CA73" s="352">
        <v>2</v>
      </c>
      <c r="CB73" s="328"/>
      <c r="CC73" s="275">
        <v>78459265382</v>
      </c>
      <c r="CD73" s="275">
        <v>84527452102</v>
      </c>
      <c r="CE73" s="294">
        <f>+CC73/CD73</f>
        <v>0.92821046217414116</v>
      </c>
      <c r="CF73" s="294">
        <f t="shared" si="14"/>
        <v>11</v>
      </c>
      <c r="CG73" s="252" t="s">
        <v>1678</v>
      </c>
      <c r="CH73" s="252" t="str">
        <f t="shared" si="18"/>
        <v>Numérica</v>
      </c>
      <c r="CI73" s="252"/>
      <c r="CJ73" s="293">
        <v>3</v>
      </c>
      <c r="CK73" s="288" t="str">
        <f t="shared" si="19"/>
        <v>Dirección de Innovación y Desarrollo - Subdirección de Metodologías e Instrumentos de Supervisión</v>
      </c>
      <c r="CL73" s="288" t="str">
        <f t="shared" si="20"/>
        <v>Socializaciones realizadas a nivel central y regional sobre  políticas, instrumentos, guías, metodologías y lineamientos</v>
      </c>
      <c r="CM73" s="288" t="str">
        <f t="shared" si="21"/>
        <v>Número de socializaciones realizadas de las políticas, instrumentos, guías, metodologías y lineamientos</v>
      </c>
      <c r="CN73" s="300">
        <f t="shared" si="22"/>
        <v>78459265382</v>
      </c>
      <c r="CO73" s="300">
        <f t="shared" si="23"/>
        <v>84527452102</v>
      </c>
      <c r="CP73" s="299">
        <f t="shared" si="26"/>
        <v>0.92821046217414116</v>
      </c>
      <c r="CQ73" s="289">
        <f t="shared" si="24"/>
        <v>11</v>
      </c>
      <c r="CR73" s="289" t="str">
        <f t="shared" si="25"/>
        <v>SOBRECUMPLIO</v>
      </c>
      <c r="CT73" s="289" t="s">
        <v>1678</v>
      </c>
      <c r="CU73" s="79">
        <f>+COUNTIF(CR:CR,CT73)</f>
        <v>25</v>
      </c>
      <c r="DB73" s="293"/>
      <c r="DC73" s="293"/>
      <c r="DD73" s="293"/>
      <c r="DE73" s="293"/>
      <c r="DF73" s="293"/>
      <c r="DG73" s="293"/>
    </row>
    <row r="74" spans="1:111" s="79" customFormat="1" ht="127.5" hidden="1" customHeight="1" thickTop="1" thickBot="1">
      <c r="A74" s="79" t="s">
        <v>1877</v>
      </c>
      <c r="B74" s="74" t="s">
        <v>150</v>
      </c>
      <c r="C74" s="74" t="s">
        <v>363</v>
      </c>
      <c r="D74" s="74" t="s">
        <v>377</v>
      </c>
      <c r="E74" s="75" t="s">
        <v>364</v>
      </c>
      <c r="F74" s="75" t="s">
        <v>365</v>
      </c>
      <c r="G74" s="75" t="s">
        <v>2256</v>
      </c>
      <c r="H74" s="74" t="s">
        <v>2240</v>
      </c>
      <c r="I74" s="389" t="s">
        <v>2409</v>
      </c>
      <c r="J74" s="389" t="s">
        <v>2410</v>
      </c>
      <c r="K74" s="76" t="s">
        <v>2324</v>
      </c>
      <c r="L74" s="76" t="s">
        <v>2264</v>
      </c>
      <c r="M74" s="76" t="s">
        <v>427</v>
      </c>
      <c r="N74" s="372" t="s">
        <v>1877</v>
      </c>
      <c r="O74" s="75" t="s">
        <v>1878</v>
      </c>
      <c r="P74" s="75" t="s">
        <v>1879</v>
      </c>
      <c r="Q74" s="370" t="s">
        <v>1879</v>
      </c>
      <c r="R74" s="370"/>
      <c r="S74" s="75" t="s">
        <v>2503</v>
      </c>
      <c r="T74" s="74" t="s">
        <v>366</v>
      </c>
      <c r="U74" s="394" t="s">
        <v>153</v>
      </c>
      <c r="V74" s="74" t="s">
        <v>368</v>
      </c>
      <c r="W74" s="381">
        <v>0</v>
      </c>
      <c r="X74" s="423">
        <v>2</v>
      </c>
      <c r="Y74" s="424"/>
      <c r="Z74" s="424"/>
      <c r="AA74" s="427" t="s">
        <v>371</v>
      </c>
      <c r="AB74" s="426"/>
      <c r="AC74" s="427"/>
      <c r="AD74" s="427">
        <v>1</v>
      </c>
      <c r="AE74" s="426"/>
      <c r="AF74" s="426"/>
      <c r="AG74" s="427" t="s">
        <v>371</v>
      </c>
      <c r="AH74" s="427"/>
      <c r="AI74" s="427"/>
      <c r="AJ74" s="427">
        <v>1</v>
      </c>
      <c r="AK74" s="74"/>
      <c r="AL74" s="75"/>
      <c r="AM74" s="75"/>
      <c r="AN74" s="85"/>
      <c r="AO74" s="74" t="s">
        <v>2163</v>
      </c>
      <c r="AP74" s="78" t="s">
        <v>1877</v>
      </c>
      <c r="AQ74" s="283">
        <v>0</v>
      </c>
      <c r="AR74" s="283">
        <v>0</v>
      </c>
      <c r="AS74" s="283">
        <v>0</v>
      </c>
      <c r="AT74" s="283">
        <v>0</v>
      </c>
      <c r="AU74" s="283">
        <v>0</v>
      </c>
      <c r="AV74" s="283">
        <v>0</v>
      </c>
      <c r="AW74" s="283">
        <v>0</v>
      </c>
      <c r="AX74" s="283">
        <v>0</v>
      </c>
      <c r="AY74" s="283">
        <v>0</v>
      </c>
      <c r="AZ74" s="283">
        <v>0</v>
      </c>
      <c r="BA74" s="283">
        <v>0</v>
      </c>
      <c r="BB74" s="283">
        <v>0</v>
      </c>
      <c r="BC74" s="283">
        <v>0</v>
      </c>
      <c r="BD74" s="283">
        <v>0</v>
      </c>
      <c r="BE74" s="283">
        <v>0</v>
      </c>
      <c r="BF74" s="283">
        <v>0</v>
      </c>
      <c r="BG74" s="283">
        <v>0</v>
      </c>
      <c r="BH74" s="283">
        <v>0</v>
      </c>
      <c r="BI74" s="283">
        <v>0</v>
      </c>
      <c r="BJ74" s="283">
        <v>0</v>
      </c>
      <c r="BK74" s="283">
        <v>0</v>
      </c>
      <c r="BL74" s="283">
        <v>0</v>
      </c>
      <c r="BM74" s="283">
        <v>0</v>
      </c>
      <c r="BN74" s="283">
        <v>0</v>
      </c>
      <c r="BO74" s="178" t="s">
        <v>372</v>
      </c>
      <c r="BP74" s="178" t="s">
        <v>372</v>
      </c>
      <c r="BQ74" s="178" t="s">
        <v>372</v>
      </c>
      <c r="BR74" s="178" t="s">
        <v>372</v>
      </c>
      <c r="BS74" s="178" t="s">
        <v>372</v>
      </c>
      <c r="BT74" s="178" t="s">
        <v>372</v>
      </c>
      <c r="BU74" s="178" t="s">
        <v>372</v>
      </c>
      <c r="BV74" s="178" t="s">
        <v>372</v>
      </c>
      <c r="BW74" s="178" t="s">
        <v>372</v>
      </c>
      <c r="BX74" s="178" t="s">
        <v>372</v>
      </c>
      <c r="BY74" s="178" t="s">
        <v>372</v>
      </c>
      <c r="BZ74" s="178" t="s">
        <v>372</v>
      </c>
      <c r="CA74" s="352">
        <v>1</v>
      </c>
      <c r="CB74" s="328"/>
      <c r="CC74" s="253">
        <v>68</v>
      </c>
      <c r="CD74" s="253">
        <v>77</v>
      </c>
      <c r="CE74" s="303">
        <f t="shared" si="17"/>
        <v>0.88311688311688308</v>
      </c>
      <c r="CF74" s="303">
        <f t="shared" si="14"/>
        <v>2</v>
      </c>
      <c r="CG74" s="252" t="s">
        <v>1678</v>
      </c>
      <c r="CH74" s="252" t="str">
        <f t="shared" si="18"/>
        <v>Numérica</v>
      </c>
      <c r="CI74" s="252"/>
      <c r="CJ74" s="293">
        <v>4</v>
      </c>
      <c r="CK74" s="290" t="str">
        <f t="shared" si="19"/>
        <v>Dirección de Innovación y Desarrollo - Subdirección de Metodologías e Instrumentos de Supervisión</v>
      </c>
      <c r="CL74" s="290" t="str">
        <f t="shared" si="20"/>
        <v>Informes de seguimiento elaborados sobre las solicitudes realizadas para el diseño de políticas, instrumentos, guías, metodologías y lineamientos</v>
      </c>
      <c r="CM74" s="290" t="str">
        <f t="shared" si="21"/>
        <v>Número de informes de seguimiento sobre las solicitudes realizadas para el diseño de políticas, instrumentos, guías, metodologías y lineamientos</v>
      </c>
      <c r="CN74" s="301">
        <f t="shared" si="22"/>
        <v>68</v>
      </c>
      <c r="CO74" s="301">
        <f t="shared" si="23"/>
        <v>77</v>
      </c>
      <c r="CP74" s="298">
        <f t="shared" si="26"/>
        <v>0.88311688311688308</v>
      </c>
      <c r="CQ74" s="291">
        <f t="shared" si="24"/>
        <v>2</v>
      </c>
      <c r="CR74" s="291" t="str">
        <f t="shared" si="25"/>
        <v>SOBRECUMPLIO</v>
      </c>
      <c r="CU74" s="79">
        <f>SUM(CU71:CU73)</f>
        <v>128</v>
      </c>
      <c r="DB74" s="293"/>
      <c r="DC74" s="293"/>
      <c r="DD74" s="293"/>
      <c r="DE74" s="293"/>
      <c r="DF74" s="293"/>
      <c r="DG74" s="293"/>
    </row>
    <row r="75" spans="1:111" s="79" customFormat="1" ht="127.5" customHeight="1" thickTop="1" thickBot="1">
      <c r="A75" s="79" t="s">
        <v>1880</v>
      </c>
      <c r="B75" s="87" t="s">
        <v>150</v>
      </c>
      <c r="C75" s="87" t="s">
        <v>363</v>
      </c>
      <c r="D75" s="87" t="s">
        <v>377</v>
      </c>
      <c r="E75" s="75" t="s">
        <v>364</v>
      </c>
      <c r="F75" s="75" t="s">
        <v>417</v>
      </c>
      <c r="G75" s="76" t="s">
        <v>2256</v>
      </c>
      <c r="H75" s="74" t="s">
        <v>2273</v>
      </c>
      <c r="I75" s="390" t="s">
        <v>2422</v>
      </c>
      <c r="J75" s="388" t="s">
        <v>2423</v>
      </c>
      <c r="K75" s="76" t="s">
        <v>2324</v>
      </c>
      <c r="L75" s="76" t="s">
        <v>2326</v>
      </c>
      <c r="M75" s="76" t="s">
        <v>2327</v>
      </c>
      <c r="N75" s="372" t="s">
        <v>1880</v>
      </c>
      <c r="O75" s="75" t="s">
        <v>1881</v>
      </c>
      <c r="P75" s="75" t="s">
        <v>1882</v>
      </c>
      <c r="Q75" s="370" t="s">
        <v>726</v>
      </c>
      <c r="R75" s="386" t="s">
        <v>2087</v>
      </c>
      <c r="S75" s="75" t="s">
        <v>2461</v>
      </c>
      <c r="T75" s="74" t="s">
        <v>366</v>
      </c>
      <c r="U75" s="74" t="s">
        <v>367</v>
      </c>
      <c r="V75" s="74" t="s">
        <v>368</v>
      </c>
      <c r="W75" s="381">
        <v>0</v>
      </c>
      <c r="X75" s="382">
        <v>1</v>
      </c>
      <c r="Y75" s="437"/>
      <c r="Z75" s="437"/>
      <c r="AA75" s="130" t="s">
        <v>371</v>
      </c>
      <c r="AB75" s="438"/>
      <c r="AC75" s="130"/>
      <c r="AD75" s="130">
        <v>0.2</v>
      </c>
      <c r="AE75" s="438"/>
      <c r="AF75" s="438"/>
      <c r="AG75" s="130" t="s">
        <v>371</v>
      </c>
      <c r="AH75" s="130"/>
      <c r="AI75" s="130"/>
      <c r="AJ75" s="130">
        <v>1</v>
      </c>
      <c r="AK75" s="74"/>
      <c r="AL75" s="75"/>
      <c r="AM75" s="75"/>
      <c r="AN75" s="85"/>
      <c r="AO75" s="74" t="s">
        <v>2164</v>
      </c>
      <c r="AP75" s="78" t="s">
        <v>1880</v>
      </c>
      <c r="AQ75" s="283">
        <v>0</v>
      </c>
      <c r="AR75" s="283">
        <v>0</v>
      </c>
      <c r="AS75" s="283">
        <v>0</v>
      </c>
      <c r="AT75" s="283">
        <v>0</v>
      </c>
      <c r="AU75" s="283">
        <v>0</v>
      </c>
      <c r="AV75" s="283">
        <v>0</v>
      </c>
      <c r="AW75" s="283">
        <v>0</v>
      </c>
      <c r="AX75" s="283">
        <v>0</v>
      </c>
      <c r="AY75" s="283">
        <v>0</v>
      </c>
      <c r="AZ75" s="283">
        <v>0</v>
      </c>
      <c r="BA75" s="283">
        <v>0</v>
      </c>
      <c r="BB75" s="283">
        <v>0</v>
      </c>
      <c r="BC75" s="283">
        <v>0</v>
      </c>
      <c r="BD75" s="283">
        <v>0</v>
      </c>
      <c r="BE75" s="283">
        <v>0</v>
      </c>
      <c r="BF75" s="283">
        <v>0</v>
      </c>
      <c r="BG75" s="283">
        <v>0</v>
      </c>
      <c r="BH75" s="283">
        <v>0</v>
      </c>
      <c r="BI75" s="283">
        <v>0</v>
      </c>
      <c r="BJ75" s="283">
        <v>0</v>
      </c>
      <c r="BK75" s="283">
        <v>0</v>
      </c>
      <c r="BL75" s="283">
        <v>0</v>
      </c>
      <c r="BM75" s="283">
        <v>0</v>
      </c>
      <c r="BN75" s="283">
        <v>0</v>
      </c>
      <c r="BO75" s="178" t="s">
        <v>372</v>
      </c>
      <c r="BP75" s="178" t="s">
        <v>372</v>
      </c>
      <c r="BQ75" s="178" t="s">
        <v>372</v>
      </c>
      <c r="BR75" s="178" t="s">
        <v>372</v>
      </c>
      <c r="BS75" s="178" t="s">
        <v>372</v>
      </c>
      <c r="BT75" s="178" t="s">
        <v>372</v>
      </c>
      <c r="BU75" s="178" t="s">
        <v>372</v>
      </c>
      <c r="BV75" s="178" t="s">
        <v>372</v>
      </c>
      <c r="BW75" s="178" t="s">
        <v>372</v>
      </c>
      <c r="BX75" s="178" t="s">
        <v>372</v>
      </c>
      <c r="BY75" s="178" t="s">
        <v>372</v>
      </c>
      <c r="BZ75" s="178" t="s">
        <v>372</v>
      </c>
      <c r="CA75" s="352">
        <v>2</v>
      </c>
      <c r="CB75" s="328"/>
      <c r="CC75" s="273">
        <f t="shared" si="15"/>
        <v>0</v>
      </c>
      <c r="CD75" s="273">
        <f t="shared" si="16"/>
        <v>0</v>
      </c>
      <c r="CE75" s="294" t="e">
        <f t="shared" si="17"/>
        <v>#DIV/0!</v>
      </c>
      <c r="CF75" s="294">
        <f t="shared" si="14"/>
        <v>1</v>
      </c>
      <c r="CG75" s="252" t="s">
        <v>1678</v>
      </c>
      <c r="CH75" s="252" t="str">
        <f t="shared" si="18"/>
        <v xml:space="preserve">Porcentual </v>
      </c>
      <c r="CI75" s="252"/>
      <c r="CJ75" s="293">
        <v>5</v>
      </c>
      <c r="CK75" s="288" t="str">
        <f t="shared" si="19"/>
        <v>Dirección de Innovación y Desarrollo - Subdirección de Analítica</v>
      </c>
      <c r="CL75" s="288" t="str">
        <f t="shared" si="20"/>
        <v>Porcentaje de ejecución de procesos/procedimientos del Programa de Gobernanza SNS</v>
      </c>
      <c r="CM75" s="288" t="str">
        <f t="shared" si="21"/>
        <v>(Número de actividades ejecutadas/Número de actividades programadas en el Programa de Gobernanza de datos para semestre)*100</v>
      </c>
      <c r="CN75" s="300">
        <f t="shared" si="22"/>
        <v>0</v>
      </c>
      <c r="CO75" s="300">
        <f t="shared" si="23"/>
        <v>0</v>
      </c>
      <c r="CP75" s="299" t="e">
        <f t="shared" si="26"/>
        <v>#DIV/0!</v>
      </c>
      <c r="CQ75" s="289">
        <f t="shared" si="24"/>
        <v>1</v>
      </c>
      <c r="CR75" s="289" t="str">
        <f t="shared" si="25"/>
        <v>SOBRECUMPLIO</v>
      </c>
      <c r="DB75" s="293"/>
      <c r="DC75" s="293"/>
      <c r="DD75" s="293"/>
      <c r="DE75" s="293"/>
      <c r="DF75" s="293"/>
      <c r="DG75" s="293"/>
    </row>
    <row r="76" spans="1:111" s="79" customFormat="1" ht="127.5" customHeight="1" thickTop="1" thickBot="1">
      <c r="A76" s="79" t="s">
        <v>1883</v>
      </c>
      <c r="B76" s="87" t="s">
        <v>150</v>
      </c>
      <c r="C76" s="87" t="s">
        <v>363</v>
      </c>
      <c r="D76" s="87" t="s">
        <v>377</v>
      </c>
      <c r="E76" s="75" t="s">
        <v>364</v>
      </c>
      <c r="F76" s="75" t="s">
        <v>417</v>
      </c>
      <c r="G76" s="76" t="s">
        <v>2256</v>
      </c>
      <c r="H76" s="74" t="s">
        <v>2273</v>
      </c>
      <c r="I76" s="390" t="s">
        <v>2422</v>
      </c>
      <c r="J76" s="388" t="s">
        <v>2423</v>
      </c>
      <c r="K76" s="76" t="s">
        <v>2324</v>
      </c>
      <c r="L76" s="76" t="s">
        <v>2326</v>
      </c>
      <c r="M76" s="76" t="s">
        <v>2328</v>
      </c>
      <c r="N76" s="75" t="s">
        <v>1883</v>
      </c>
      <c r="O76" s="75" t="s">
        <v>1884</v>
      </c>
      <c r="P76" s="75" t="s">
        <v>1885</v>
      </c>
      <c r="Q76" s="370" t="s">
        <v>726</v>
      </c>
      <c r="R76" s="386" t="s">
        <v>2086</v>
      </c>
      <c r="S76" s="75" t="s">
        <v>2462</v>
      </c>
      <c r="T76" s="75" t="s">
        <v>366</v>
      </c>
      <c r="U76" s="75" t="s">
        <v>367</v>
      </c>
      <c r="V76" s="75" t="s">
        <v>368</v>
      </c>
      <c r="W76" s="366">
        <v>0</v>
      </c>
      <c r="X76" s="77">
        <v>1</v>
      </c>
      <c r="Y76" s="129"/>
      <c r="Z76" s="129"/>
      <c r="AA76" s="77" t="s">
        <v>371</v>
      </c>
      <c r="AB76" s="191"/>
      <c r="AC76" s="129"/>
      <c r="AD76" s="77">
        <v>0.2</v>
      </c>
      <c r="AE76" s="191"/>
      <c r="AF76" s="191"/>
      <c r="AG76" s="77" t="s">
        <v>371</v>
      </c>
      <c r="AH76" s="129"/>
      <c r="AI76" s="129"/>
      <c r="AJ76" s="77">
        <v>1</v>
      </c>
      <c r="AK76" s="75"/>
      <c r="AL76" s="75"/>
      <c r="AM76" s="92"/>
      <c r="AN76" s="93"/>
      <c r="AO76" s="75" t="s">
        <v>2164</v>
      </c>
      <c r="AP76" s="78" t="s">
        <v>1883</v>
      </c>
      <c r="AQ76" s="283">
        <v>0</v>
      </c>
      <c r="AR76" s="283">
        <v>0</v>
      </c>
      <c r="AS76" s="283">
        <v>0</v>
      </c>
      <c r="AT76" s="283">
        <v>0</v>
      </c>
      <c r="AU76" s="283">
        <v>0</v>
      </c>
      <c r="AV76" s="283">
        <v>0</v>
      </c>
      <c r="AW76" s="283">
        <v>0</v>
      </c>
      <c r="AX76" s="283">
        <v>0</v>
      </c>
      <c r="AY76" s="283">
        <v>0</v>
      </c>
      <c r="AZ76" s="283">
        <v>0</v>
      </c>
      <c r="BA76" s="283">
        <v>0</v>
      </c>
      <c r="BB76" s="283">
        <v>0</v>
      </c>
      <c r="BC76" s="283">
        <v>0</v>
      </c>
      <c r="BD76" s="283">
        <v>0</v>
      </c>
      <c r="BE76" s="283">
        <v>0</v>
      </c>
      <c r="BF76" s="283">
        <v>0</v>
      </c>
      <c r="BG76" s="283">
        <v>0</v>
      </c>
      <c r="BH76" s="283">
        <v>0</v>
      </c>
      <c r="BI76" s="283">
        <v>0</v>
      </c>
      <c r="BJ76" s="283">
        <v>0</v>
      </c>
      <c r="BK76" s="283">
        <v>0</v>
      </c>
      <c r="BL76" s="283">
        <v>0</v>
      </c>
      <c r="BM76" s="283">
        <v>0</v>
      </c>
      <c r="BN76" s="283">
        <v>0</v>
      </c>
      <c r="BO76" s="178" t="s">
        <v>372</v>
      </c>
      <c r="BP76" s="178" t="s">
        <v>372</v>
      </c>
      <c r="BQ76" s="178" t="s">
        <v>372</v>
      </c>
      <c r="BR76" s="178" t="s">
        <v>372</v>
      </c>
      <c r="BS76" s="178" t="s">
        <v>372</v>
      </c>
      <c r="BT76" s="178" t="s">
        <v>372</v>
      </c>
      <c r="BU76" s="178" t="s">
        <v>372</v>
      </c>
      <c r="BV76" s="178" t="s">
        <v>372</v>
      </c>
      <c r="BW76" s="178" t="s">
        <v>372</v>
      </c>
      <c r="BX76" s="178" t="s">
        <v>372</v>
      </c>
      <c r="BY76" s="178" t="s">
        <v>372</v>
      </c>
      <c r="BZ76" s="178" t="s">
        <v>372</v>
      </c>
      <c r="CA76" s="352">
        <v>1</v>
      </c>
      <c r="CB76" s="285"/>
      <c r="CC76" s="273">
        <f t="shared" si="15"/>
        <v>0</v>
      </c>
      <c r="CD76" s="273">
        <f t="shared" si="16"/>
        <v>0</v>
      </c>
      <c r="CE76" s="294" t="e">
        <f t="shared" si="17"/>
        <v>#DIV/0!</v>
      </c>
      <c r="CF76" s="294">
        <f t="shared" si="14"/>
        <v>1</v>
      </c>
      <c r="CG76" s="252" t="s">
        <v>1677</v>
      </c>
      <c r="CH76" s="252" t="str">
        <f t="shared" si="18"/>
        <v xml:space="preserve">Porcentual </v>
      </c>
      <c r="CI76" s="252"/>
      <c r="CJ76" s="293">
        <v>6</v>
      </c>
      <c r="CK76" s="290" t="str">
        <f t="shared" si="19"/>
        <v>Dirección de Innovación y Desarrollo - Subdirección de Analítica</v>
      </c>
      <c r="CL76" s="290" t="str">
        <f t="shared" si="20"/>
        <v>Porcentaje de ejecución de procesos y procedimientos del Programa de inteligencia de negocios y analítica (Programa centro de excelencia de BI&amp;A)</v>
      </c>
      <c r="CM76" s="290" t="str">
        <f t="shared" si="21"/>
        <v>(Número de actividades ejecutadas/Número de actividades programadas en el Programa de inteligencia de negocios y analítica datos para semestre)*100</v>
      </c>
      <c r="CN76" s="301">
        <f t="shared" si="22"/>
        <v>0</v>
      </c>
      <c r="CO76" s="301">
        <f t="shared" si="23"/>
        <v>0</v>
      </c>
      <c r="CP76" s="298" t="e">
        <f t="shared" si="26"/>
        <v>#DIV/0!</v>
      </c>
      <c r="CQ76" s="291">
        <f t="shared" si="24"/>
        <v>1</v>
      </c>
      <c r="CR76" s="291" t="str">
        <f t="shared" si="25"/>
        <v>CUMPLIO</v>
      </c>
      <c r="DB76" s="293"/>
      <c r="DC76" s="293"/>
      <c r="DD76" s="293"/>
      <c r="DE76" s="293"/>
      <c r="DF76" s="293"/>
      <c r="DG76" s="293"/>
    </row>
    <row r="77" spans="1:111" s="79" customFormat="1" ht="127.5" hidden="1" customHeight="1" thickTop="1" thickBot="1">
      <c r="A77" s="79" t="s">
        <v>1886</v>
      </c>
      <c r="B77" s="74" t="s">
        <v>150</v>
      </c>
      <c r="C77" s="74" t="s">
        <v>363</v>
      </c>
      <c r="D77" s="74" t="s">
        <v>377</v>
      </c>
      <c r="E77" s="75" t="s">
        <v>443</v>
      </c>
      <c r="F77" s="75" t="s">
        <v>2329</v>
      </c>
      <c r="G77" s="75" t="s">
        <v>182</v>
      </c>
      <c r="H77" s="75" t="s">
        <v>2257</v>
      </c>
      <c r="I77" s="390" t="s">
        <v>2422</v>
      </c>
      <c r="J77" s="388" t="s">
        <v>2423</v>
      </c>
      <c r="K77" s="75" t="s">
        <v>2277</v>
      </c>
      <c r="L77" s="75" t="s">
        <v>2326</v>
      </c>
      <c r="M77" s="75" t="s">
        <v>426</v>
      </c>
      <c r="N77" s="75" t="s">
        <v>1886</v>
      </c>
      <c r="O77" s="75" t="s">
        <v>1887</v>
      </c>
      <c r="P77" s="75" t="s">
        <v>1888</v>
      </c>
      <c r="Q77" s="370" t="s">
        <v>1888</v>
      </c>
      <c r="R77" s="401"/>
      <c r="S77" s="75" t="s">
        <v>2463</v>
      </c>
      <c r="T77" s="75" t="s">
        <v>366</v>
      </c>
      <c r="U77" s="75" t="s">
        <v>153</v>
      </c>
      <c r="V77" s="75" t="s">
        <v>368</v>
      </c>
      <c r="W77" s="77">
        <v>0</v>
      </c>
      <c r="X77" s="418">
        <v>16</v>
      </c>
      <c r="Y77" s="417"/>
      <c r="Z77" s="417"/>
      <c r="AA77" s="417">
        <v>1</v>
      </c>
      <c r="AB77" s="417"/>
      <c r="AC77" s="417"/>
      <c r="AD77" s="427">
        <v>4</v>
      </c>
      <c r="AE77" s="417"/>
      <c r="AF77" s="417"/>
      <c r="AG77" s="428">
        <v>5</v>
      </c>
      <c r="AH77" s="417"/>
      <c r="AI77" s="417"/>
      <c r="AJ77" s="417">
        <v>6</v>
      </c>
      <c r="AK77" s="80"/>
      <c r="AL77" s="75"/>
      <c r="AM77" s="75"/>
      <c r="AN77" s="81"/>
      <c r="AO77" s="75" t="s">
        <v>2164</v>
      </c>
      <c r="AP77" s="78" t="s">
        <v>1886</v>
      </c>
      <c r="AQ77" s="283">
        <v>0</v>
      </c>
      <c r="AR77" s="283">
        <v>0</v>
      </c>
      <c r="AS77" s="283">
        <v>0</v>
      </c>
      <c r="AT77" s="283">
        <v>0</v>
      </c>
      <c r="AU77" s="283">
        <v>0</v>
      </c>
      <c r="AV77" s="283">
        <v>0</v>
      </c>
      <c r="AW77" s="283">
        <v>0</v>
      </c>
      <c r="AX77" s="283">
        <v>0</v>
      </c>
      <c r="AY77" s="283">
        <v>0</v>
      </c>
      <c r="AZ77" s="283">
        <v>0</v>
      </c>
      <c r="BA77" s="283">
        <v>0</v>
      </c>
      <c r="BB77" s="283">
        <v>0</v>
      </c>
      <c r="BC77" s="283">
        <v>0</v>
      </c>
      <c r="BD77" s="283">
        <v>0</v>
      </c>
      <c r="BE77" s="283">
        <v>0</v>
      </c>
      <c r="BF77" s="283">
        <v>0</v>
      </c>
      <c r="BG77" s="283">
        <v>0</v>
      </c>
      <c r="BH77" s="283">
        <v>0</v>
      </c>
      <c r="BI77" s="283">
        <v>0</v>
      </c>
      <c r="BJ77" s="283">
        <v>0</v>
      </c>
      <c r="BK77" s="283">
        <v>0</v>
      </c>
      <c r="BL77" s="283">
        <v>0</v>
      </c>
      <c r="BM77" s="283">
        <v>0</v>
      </c>
      <c r="BN77" s="283">
        <v>0</v>
      </c>
      <c r="BO77" s="178" t="s">
        <v>372</v>
      </c>
      <c r="BP77" s="178" t="s">
        <v>372</v>
      </c>
      <c r="BQ77" s="178" t="s">
        <v>372</v>
      </c>
      <c r="BR77" s="178" t="s">
        <v>372</v>
      </c>
      <c r="BS77" s="178" t="s">
        <v>372</v>
      </c>
      <c r="BT77" s="178" t="s">
        <v>372</v>
      </c>
      <c r="BU77" s="178" t="s">
        <v>372</v>
      </c>
      <c r="BV77" s="178" t="s">
        <v>372</v>
      </c>
      <c r="BW77" s="178" t="s">
        <v>372</v>
      </c>
      <c r="BX77" s="178" t="s">
        <v>372</v>
      </c>
      <c r="BY77" s="178" t="s">
        <v>372</v>
      </c>
      <c r="BZ77" s="178" t="s">
        <v>372</v>
      </c>
      <c r="CA77" s="352">
        <v>1</v>
      </c>
      <c r="CB77" s="328"/>
      <c r="CC77" s="273">
        <f t="shared" si="15"/>
        <v>0</v>
      </c>
      <c r="CD77" s="273">
        <f t="shared" si="16"/>
        <v>0</v>
      </c>
      <c r="CE77" s="260" t="e">
        <f t="shared" si="17"/>
        <v>#DIV/0!</v>
      </c>
      <c r="CF77" s="293">
        <f t="shared" si="14"/>
        <v>16</v>
      </c>
      <c r="CG77" s="252" t="s">
        <v>1678</v>
      </c>
      <c r="CH77" s="252" t="str">
        <f t="shared" si="18"/>
        <v>Numérica</v>
      </c>
      <c r="CI77" s="252"/>
      <c r="CJ77" s="293">
        <v>1</v>
      </c>
      <c r="CK77" s="288" t="str">
        <f t="shared" si="19"/>
        <v>Dirección de Innovación y Desarrollo - Subdirección de Analítica</v>
      </c>
      <c r="CL77" s="288" t="str">
        <f t="shared" si="20"/>
        <v>Acciones ejecutadas para la implementación de la Política de Gestión de la Información Estadística en la SNS y Certificación de Operaciones Estadísticas</v>
      </c>
      <c r="CM77" s="288" t="str">
        <f t="shared" si="21"/>
        <v>Número total de acciones ejecutados para la Gestión de la Información Estadística</v>
      </c>
      <c r="CN77" s="300">
        <f t="shared" si="22"/>
        <v>0</v>
      </c>
      <c r="CO77" s="300">
        <f t="shared" si="23"/>
        <v>0</v>
      </c>
      <c r="CP77" s="299" t="e">
        <f t="shared" si="26"/>
        <v>#DIV/0!</v>
      </c>
      <c r="CQ77" s="288">
        <f t="shared" si="24"/>
        <v>16</v>
      </c>
      <c r="CR77" s="289" t="str">
        <f t="shared" si="25"/>
        <v>SOBRECUMPLIO</v>
      </c>
      <c r="DB77" s="293"/>
      <c r="DC77" s="293"/>
      <c r="DD77" s="293"/>
      <c r="DE77" s="293"/>
      <c r="DF77" s="293"/>
      <c r="DG77" s="293"/>
    </row>
    <row r="78" spans="1:111" s="79" customFormat="1" ht="127.5" hidden="1" customHeight="1" thickTop="1" thickBot="1">
      <c r="A78" s="79" t="s">
        <v>1889</v>
      </c>
      <c r="B78" s="74" t="s">
        <v>150</v>
      </c>
      <c r="C78" s="74" t="s">
        <v>363</v>
      </c>
      <c r="D78" s="74" t="s">
        <v>377</v>
      </c>
      <c r="E78" s="75" t="s">
        <v>364</v>
      </c>
      <c r="F78" s="75" t="s">
        <v>417</v>
      </c>
      <c r="G78" s="75" t="s">
        <v>182</v>
      </c>
      <c r="H78" s="75" t="s">
        <v>2257</v>
      </c>
      <c r="I78" s="390" t="s">
        <v>2405</v>
      </c>
      <c r="J78" s="388" t="s">
        <v>2406</v>
      </c>
      <c r="K78" s="75" t="s">
        <v>2277</v>
      </c>
      <c r="L78" s="75" t="s">
        <v>2330</v>
      </c>
      <c r="M78" s="75" t="s">
        <v>2331</v>
      </c>
      <c r="N78" s="78" t="s">
        <v>1889</v>
      </c>
      <c r="O78" s="75" t="s">
        <v>1890</v>
      </c>
      <c r="P78" s="75" t="s">
        <v>1891</v>
      </c>
      <c r="Q78" s="370" t="s">
        <v>1891</v>
      </c>
      <c r="R78" s="401"/>
      <c r="S78" s="75" t="s">
        <v>2464</v>
      </c>
      <c r="T78" s="75" t="s">
        <v>366</v>
      </c>
      <c r="U78" s="75" t="s">
        <v>153</v>
      </c>
      <c r="V78" s="75" t="s">
        <v>368</v>
      </c>
      <c r="W78" s="75">
        <v>0.87</v>
      </c>
      <c r="X78" s="418">
        <v>46</v>
      </c>
      <c r="Y78" s="416"/>
      <c r="Z78" s="416"/>
      <c r="AA78" s="417">
        <v>7</v>
      </c>
      <c r="AB78" s="420"/>
      <c r="AC78" s="417"/>
      <c r="AD78" s="417">
        <v>16</v>
      </c>
      <c r="AE78" s="420"/>
      <c r="AF78" s="420"/>
      <c r="AG78" s="417">
        <v>7</v>
      </c>
      <c r="AH78" s="417"/>
      <c r="AI78" s="417"/>
      <c r="AJ78" s="417">
        <v>16</v>
      </c>
      <c r="AK78" s="368"/>
      <c r="AL78" s="368"/>
      <c r="AM78" s="368"/>
      <c r="AN78" s="94"/>
      <c r="AO78" s="75" t="s">
        <v>2165</v>
      </c>
      <c r="AP78" s="78" t="s">
        <v>1889</v>
      </c>
      <c r="AQ78" s="283">
        <v>0</v>
      </c>
      <c r="AR78" s="283">
        <v>0</v>
      </c>
      <c r="AS78" s="283">
        <v>0</v>
      </c>
      <c r="AT78" s="283">
        <v>0</v>
      </c>
      <c r="AU78" s="283">
        <v>0</v>
      </c>
      <c r="AV78" s="283">
        <v>0</v>
      </c>
      <c r="AW78" s="283">
        <v>0</v>
      </c>
      <c r="AX78" s="283">
        <v>0</v>
      </c>
      <c r="AY78" s="283">
        <v>0</v>
      </c>
      <c r="AZ78" s="283">
        <v>0</v>
      </c>
      <c r="BA78" s="283">
        <v>0</v>
      </c>
      <c r="BB78" s="283">
        <v>0</v>
      </c>
      <c r="BC78" s="283">
        <v>0</v>
      </c>
      <c r="BD78" s="283">
        <v>0</v>
      </c>
      <c r="BE78" s="283">
        <v>0</v>
      </c>
      <c r="BF78" s="283">
        <v>0</v>
      </c>
      <c r="BG78" s="283">
        <v>0</v>
      </c>
      <c r="BH78" s="283">
        <v>0</v>
      </c>
      <c r="BI78" s="283">
        <v>0</v>
      </c>
      <c r="BJ78" s="283">
        <v>0</v>
      </c>
      <c r="BK78" s="283">
        <v>0</v>
      </c>
      <c r="BL78" s="283">
        <v>0</v>
      </c>
      <c r="BM78" s="283">
        <v>0</v>
      </c>
      <c r="BN78" s="283">
        <v>0</v>
      </c>
      <c r="BO78" s="178" t="s">
        <v>372</v>
      </c>
      <c r="BP78" s="178" t="s">
        <v>372</v>
      </c>
      <c r="BQ78" s="178" t="s">
        <v>372</v>
      </c>
      <c r="BR78" s="178" t="s">
        <v>372</v>
      </c>
      <c r="BS78" s="178" t="s">
        <v>372</v>
      </c>
      <c r="BT78" s="178" t="s">
        <v>372</v>
      </c>
      <c r="BU78" s="178" t="s">
        <v>372</v>
      </c>
      <c r="BV78" s="178" t="s">
        <v>372</v>
      </c>
      <c r="BW78" s="178" t="s">
        <v>372</v>
      </c>
      <c r="BX78" s="178" t="s">
        <v>372</v>
      </c>
      <c r="BY78" s="178" t="s">
        <v>372</v>
      </c>
      <c r="BZ78" s="178" t="s">
        <v>372</v>
      </c>
      <c r="CA78" s="352">
        <v>1</v>
      </c>
      <c r="CB78" s="285"/>
      <c r="CC78" s="273">
        <f t="shared" si="15"/>
        <v>0</v>
      </c>
      <c r="CD78" s="273">
        <f t="shared" si="16"/>
        <v>0</v>
      </c>
      <c r="CE78" s="260" t="e">
        <f t="shared" si="17"/>
        <v>#DIV/0!</v>
      </c>
      <c r="CF78" s="293">
        <f t="shared" si="14"/>
        <v>46</v>
      </c>
      <c r="CG78" s="252" t="s">
        <v>1677</v>
      </c>
      <c r="CH78" s="252" t="str">
        <f t="shared" si="18"/>
        <v>Numérica</v>
      </c>
      <c r="CI78" s="252"/>
      <c r="CJ78" s="293">
        <v>2</v>
      </c>
      <c r="CK78" s="290" t="str">
        <f t="shared" si="19"/>
        <v>Dirección de Innovación y Desarrollo - Subdirección de Tecnologías de la Información</v>
      </c>
      <c r="CL78" s="290" t="str">
        <f t="shared" si="20"/>
        <v>Avance en el cumplimiento del Plan Estratégico de Tecnologías de la Información y las Comunicaciones PETI</v>
      </c>
      <c r="CM78" s="290" t="str">
        <f t="shared" si="21"/>
        <v>Número de acciones ejecutadas para actualización e implementación del Plan Estratégico de Tecnologías de la información -PETI</v>
      </c>
      <c r="CN78" s="301">
        <f t="shared" si="22"/>
        <v>0</v>
      </c>
      <c r="CO78" s="301">
        <f t="shared" si="23"/>
        <v>0</v>
      </c>
      <c r="CP78" s="298" t="e">
        <f t="shared" si="26"/>
        <v>#DIV/0!</v>
      </c>
      <c r="CQ78" s="290">
        <f t="shared" si="24"/>
        <v>46</v>
      </c>
      <c r="CR78" s="291" t="str">
        <f t="shared" si="25"/>
        <v>CUMPLIO</v>
      </c>
      <c r="DB78" s="293"/>
      <c r="DC78" s="293"/>
      <c r="DD78" s="293"/>
      <c r="DE78" s="293"/>
      <c r="DF78" s="293"/>
      <c r="DG78" s="293"/>
    </row>
    <row r="79" spans="1:111" s="79" customFormat="1" ht="127.5" hidden="1" customHeight="1" thickTop="1" thickBot="1">
      <c r="A79" s="79" t="s">
        <v>1892</v>
      </c>
      <c r="B79" s="74" t="s">
        <v>150</v>
      </c>
      <c r="C79" s="74" t="s">
        <v>363</v>
      </c>
      <c r="D79" s="74" t="s">
        <v>377</v>
      </c>
      <c r="E79" s="75" t="s">
        <v>364</v>
      </c>
      <c r="F79" s="75" t="s">
        <v>418</v>
      </c>
      <c r="G79" s="75" t="s">
        <v>182</v>
      </c>
      <c r="H79" s="75" t="s">
        <v>2257</v>
      </c>
      <c r="I79" s="390" t="s">
        <v>2405</v>
      </c>
      <c r="J79" s="388" t="s">
        <v>2406</v>
      </c>
      <c r="K79" s="75" t="s">
        <v>2277</v>
      </c>
      <c r="L79" s="75" t="s">
        <v>2330</v>
      </c>
      <c r="M79" s="75" t="s">
        <v>2332</v>
      </c>
      <c r="N79" s="76" t="s">
        <v>1892</v>
      </c>
      <c r="O79" s="76" t="s">
        <v>1893</v>
      </c>
      <c r="P79" s="76" t="s">
        <v>1894</v>
      </c>
      <c r="Q79" s="364" t="s">
        <v>1894</v>
      </c>
      <c r="R79" s="401"/>
      <c r="S79" s="76" t="s">
        <v>2465</v>
      </c>
      <c r="T79" s="75" t="s">
        <v>366</v>
      </c>
      <c r="U79" s="75" t="s">
        <v>153</v>
      </c>
      <c r="V79" s="75" t="s">
        <v>368</v>
      </c>
      <c r="W79" s="74">
        <v>1</v>
      </c>
      <c r="X79" s="423">
        <v>40</v>
      </c>
      <c r="Y79" s="427"/>
      <c r="Z79" s="427"/>
      <c r="AA79" s="427">
        <v>3</v>
      </c>
      <c r="AB79" s="427"/>
      <c r="AC79" s="427"/>
      <c r="AD79" s="427">
        <v>3</v>
      </c>
      <c r="AE79" s="427"/>
      <c r="AF79" s="427"/>
      <c r="AG79" s="427">
        <v>4</v>
      </c>
      <c r="AH79" s="427"/>
      <c r="AI79" s="427"/>
      <c r="AJ79" s="427">
        <v>30</v>
      </c>
      <c r="AK79" s="75"/>
      <c r="AL79" s="75"/>
      <c r="AM79" s="75"/>
      <c r="AN79" s="75"/>
      <c r="AO79" s="75" t="s">
        <v>2165</v>
      </c>
      <c r="AP79" s="78" t="s">
        <v>1892</v>
      </c>
      <c r="AQ79" s="283">
        <v>0</v>
      </c>
      <c r="AR79" s="283">
        <v>0</v>
      </c>
      <c r="AS79" s="283">
        <v>0</v>
      </c>
      <c r="AT79" s="283">
        <v>0</v>
      </c>
      <c r="AU79" s="283">
        <v>0</v>
      </c>
      <c r="AV79" s="283">
        <v>0</v>
      </c>
      <c r="AW79" s="283">
        <v>0</v>
      </c>
      <c r="AX79" s="283">
        <v>0</v>
      </c>
      <c r="AY79" s="283">
        <v>0</v>
      </c>
      <c r="AZ79" s="283">
        <v>0</v>
      </c>
      <c r="BA79" s="283">
        <v>0</v>
      </c>
      <c r="BB79" s="283">
        <v>0</v>
      </c>
      <c r="BC79" s="283">
        <v>0</v>
      </c>
      <c r="BD79" s="283">
        <v>0</v>
      </c>
      <c r="BE79" s="283">
        <v>0</v>
      </c>
      <c r="BF79" s="283">
        <v>0</v>
      </c>
      <c r="BG79" s="283">
        <v>0</v>
      </c>
      <c r="BH79" s="283">
        <v>0</v>
      </c>
      <c r="BI79" s="283">
        <v>0</v>
      </c>
      <c r="BJ79" s="283">
        <v>0</v>
      </c>
      <c r="BK79" s="283">
        <v>0</v>
      </c>
      <c r="BL79" s="283">
        <v>0</v>
      </c>
      <c r="BM79" s="283">
        <v>0</v>
      </c>
      <c r="BN79" s="283">
        <v>0</v>
      </c>
      <c r="BO79" s="178" t="s">
        <v>372</v>
      </c>
      <c r="BP79" s="178" t="s">
        <v>372</v>
      </c>
      <c r="BQ79" s="178" t="s">
        <v>372</v>
      </c>
      <c r="BR79" s="178" t="s">
        <v>372</v>
      </c>
      <c r="BS79" s="178" t="s">
        <v>372</v>
      </c>
      <c r="BT79" s="178" t="s">
        <v>372</v>
      </c>
      <c r="BU79" s="178" t="s">
        <v>372</v>
      </c>
      <c r="BV79" s="178" t="s">
        <v>372</v>
      </c>
      <c r="BW79" s="178" t="s">
        <v>372</v>
      </c>
      <c r="BX79" s="178" t="s">
        <v>372</v>
      </c>
      <c r="BY79" s="178" t="s">
        <v>372</v>
      </c>
      <c r="BZ79" s="178" t="s">
        <v>372</v>
      </c>
      <c r="CA79" s="352">
        <v>1</v>
      </c>
      <c r="CB79" s="285"/>
      <c r="CC79" s="273">
        <f t="shared" si="15"/>
        <v>0</v>
      </c>
      <c r="CD79" s="273">
        <f t="shared" si="16"/>
        <v>0</v>
      </c>
      <c r="CE79" s="260" t="e">
        <f t="shared" si="17"/>
        <v>#DIV/0!</v>
      </c>
      <c r="CF79" s="293">
        <f t="shared" si="14"/>
        <v>40</v>
      </c>
      <c r="CG79" s="252" t="s">
        <v>1677</v>
      </c>
      <c r="CH79" s="252" t="str">
        <f t="shared" si="18"/>
        <v>Numérica</v>
      </c>
      <c r="CI79" s="252"/>
      <c r="CJ79" s="293">
        <v>3</v>
      </c>
      <c r="CK79" s="288" t="str">
        <f t="shared" si="19"/>
        <v>Dirección de Innovación y Desarrollo - Subdirección de Tecnologías de la Información</v>
      </c>
      <c r="CL79" s="288" t="str">
        <f t="shared" si="20"/>
        <v>Avance en el cumplimiento del Plan de Seguridad y Privacidad de la Información y Seguridad Digital</v>
      </c>
      <c r="CM79" s="288" t="str">
        <f t="shared" si="21"/>
        <v>Número de actividades cumplidas del plan de seguridad y privacidad de la Información de la STI</v>
      </c>
      <c r="CN79" s="300">
        <f t="shared" si="22"/>
        <v>0</v>
      </c>
      <c r="CO79" s="300">
        <f t="shared" si="23"/>
        <v>0</v>
      </c>
      <c r="CP79" s="299" t="e">
        <f t="shared" si="26"/>
        <v>#DIV/0!</v>
      </c>
      <c r="CQ79" s="288">
        <f t="shared" si="24"/>
        <v>40</v>
      </c>
      <c r="CR79" s="289" t="str">
        <f t="shared" si="25"/>
        <v>CUMPLIO</v>
      </c>
      <c r="DB79" s="293"/>
      <c r="DC79" s="293"/>
      <c r="DD79" s="293"/>
      <c r="DE79" s="293"/>
      <c r="DF79" s="293"/>
      <c r="DG79" s="293"/>
    </row>
    <row r="80" spans="1:111" s="79" customFormat="1" ht="127.5" hidden="1" customHeight="1" thickTop="1" thickBot="1">
      <c r="A80" s="79" t="s">
        <v>1895</v>
      </c>
      <c r="B80" s="74" t="s">
        <v>150</v>
      </c>
      <c r="C80" s="74" t="s">
        <v>363</v>
      </c>
      <c r="D80" s="74" t="s">
        <v>377</v>
      </c>
      <c r="E80" s="75" t="s">
        <v>364</v>
      </c>
      <c r="F80" s="75" t="s">
        <v>418</v>
      </c>
      <c r="G80" s="75" t="s">
        <v>182</v>
      </c>
      <c r="H80" s="74" t="s">
        <v>2257</v>
      </c>
      <c r="I80" s="390" t="s">
        <v>2405</v>
      </c>
      <c r="J80" s="388" t="s">
        <v>2406</v>
      </c>
      <c r="K80" s="75" t="s">
        <v>2277</v>
      </c>
      <c r="L80" s="75" t="s">
        <v>2330</v>
      </c>
      <c r="M80" s="135" t="s">
        <v>2333</v>
      </c>
      <c r="N80" s="76" t="s">
        <v>1895</v>
      </c>
      <c r="O80" s="76" t="s">
        <v>1896</v>
      </c>
      <c r="P80" s="76" t="s">
        <v>1897</v>
      </c>
      <c r="Q80" s="364" t="s">
        <v>1897</v>
      </c>
      <c r="R80" s="401"/>
      <c r="S80" s="76" t="s">
        <v>2466</v>
      </c>
      <c r="T80" s="75" t="s">
        <v>366</v>
      </c>
      <c r="U80" s="75" t="s">
        <v>153</v>
      </c>
      <c r="V80" s="75" t="s">
        <v>368</v>
      </c>
      <c r="W80" s="365" t="s">
        <v>372</v>
      </c>
      <c r="X80" s="429">
        <v>14</v>
      </c>
      <c r="Y80" s="417"/>
      <c r="Z80" s="417"/>
      <c r="AA80" s="417">
        <v>1</v>
      </c>
      <c r="AB80" s="416"/>
      <c r="AC80" s="416"/>
      <c r="AD80" s="417">
        <v>5</v>
      </c>
      <c r="AE80" s="416"/>
      <c r="AF80" s="416"/>
      <c r="AG80" s="417">
        <v>2</v>
      </c>
      <c r="AH80" s="416"/>
      <c r="AI80" s="416"/>
      <c r="AJ80" s="417">
        <v>6</v>
      </c>
      <c r="AK80" s="75"/>
      <c r="AL80" s="75"/>
      <c r="AM80" s="75"/>
      <c r="AN80" s="75"/>
      <c r="AO80" s="75" t="s">
        <v>2165</v>
      </c>
      <c r="AP80" s="78" t="s">
        <v>1895</v>
      </c>
      <c r="AQ80" s="283">
        <v>0</v>
      </c>
      <c r="AR80" s="283">
        <v>0</v>
      </c>
      <c r="AS80" s="283">
        <v>0</v>
      </c>
      <c r="AT80" s="283">
        <v>0</v>
      </c>
      <c r="AU80" s="283">
        <v>0</v>
      </c>
      <c r="AV80" s="283">
        <v>0</v>
      </c>
      <c r="AW80" s="283">
        <v>0</v>
      </c>
      <c r="AX80" s="283">
        <v>0</v>
      </c>
      <c r="AY80" s="283">
        <v>0</v>
      </c>
      <c r="AZ80" s="283">
        <v>0</v>
      </c>
      <c r="BA80" s="283">
        <v>0</v>
      </c>
      <c r="BB80" s="283">
        <v>0</v>
      </c>
      <c r="BC80" s="283">
        <v>0</v>
      </c>
      <c r="BD80" s="283">
        <v>0</v>
      </c>
      <c r="BE80" s="283">
        <v>0</v>
      </c>
      <c r="BF80" s="283">
        <v>0</v>
      </c>
      <c r="BG80" s="283">
        <v>0</v>
      </c>
      <c r="BH80" s="283">
        <v>0</v>
      </c>
      <c r="BI80" s="283">
        <v>0</v>
      </c>
      <c r="BJ80" s="283">
        <v>0</v>
      </c>
      <c r="BK80" s="283">
        <v>0</v>
      </c>
      <c r="BL80" s="283">
        <v>0</v>
      </c>
      <c r="BM80" s="283">
        <v>0</v>
      </c>
      <c r="BN80" s="283">
        <v>0</v>
      </c>
      <c r="BO80" s="178" t="s">
        <v>372</v>
      </c>
      <c r="BP80" s="178" t="s">
        <v>372</v>
      </c>
      <c r="BQ80" s="178" t="s">
        <v>372</v>
      </c>
      <c r="BR80" s="178" t="s">
        <v>372</v>
      </c>
      <c r="BS80" s="178" t="s">
        <v>372</v>
      </c>
      <c r="BT80" s="178" t="s">
        <v>372</v>
      </c>
      <c r="BU80" s="178" t="s">
        <v>372</v>
      </c>
      <c r="BV80" s="178" t="s">
        <v>372</v>
      </c>
      <c r="BW80" s="178" t="s">
        <v>372</v>
      </c>
      <c r="BX80" s="178" t="s">
        <v>372</v>
      </c>
      <c r="BY80" s="178" t="s">
        <v>372</v>
      </c>
      <c r="BZ80" s="178" t="s">
        <v>372</v>
      </c>
      <c r="CA80" s="352">
        <v>1</v>
      </c>
      <c r="CB80" s="285"/>
      <c r="CC80" s="273">
        <f t="shared" si="15"/>
        <v>0</v>
      </c>
      <c r="CD80" s="273">
        <f t="shared" si="16"/>
        <v>0</v>
      </c>
      <c r="CE80" s="260" t="e">
        <f t="shared" si="17"/>
        <v>#DIV/0!</v>
      </c>
      <c r="CF80" s="293">
        <f t="shared" si="14"/>
        <v>14</v>
      </c>
      <c r="CG80" s="252" t="s">
        <v>1677</v>
      </c>
      <c r="CH80" s="252" t="str">
        <f t="shared" si="18"/>
        <v>Numérica</v>
      </c>
      <c r="CI80" s="252"/>
      <c r="CJ80" s="293">
        <v>1</v>
      </c>
      <c r="CK80" s="290" t="str">
        <f t="shared" si="19"/>
        <v>Dirección de Innovación y Desarrollo - Subdirección de Tecnologías de la Información</v>
      </c>
      <c r="CL80" s="290" t="str">
        <f t="shared" si="20"/>
        <v>Avance cumplimiento del Plan de Tratamiento de Riesgos de Seguridad y Privacidad de la Información</v>
      </c>
      <c r="CM80" s="290" t="str">
        <f t="shared" si="21"/>
        <v>Numero de actividades cumplidas del plan de Tratamientos de Riesgos de seguridad y privacidad de la Información de la STI</v>
      </c>
      <c r="CN80" s="301">
        <f t="shared" si="22"/>
        <v>0</v>
      </c>
      <c r="CO80" s="301">
        <f t="shared" si="23"/>
        <v>0</v>
      </c>
      <c r="CP80" s="298" t="e">
        <f t="shared" si="26"/>
        <v>#DIV/0!</v>
      </c>
      <c r="CQ80" s="290">
        <f t="shared" si="24"/>
        <v>14</v>
      </c>
      <c r="CR80" s="291" t="str">
        <f t="shared" si="25"/>
        <v>CUMPLIO</v>
      </c>
      <c r="DB80" s="293"/>
      <c r="DC80" s="293"/>
      <c r="DD80" s="293"/>
      <c r="DE80" s="293"/>
      <c r="DF80" s="293"/>
      <c r="DG80" s="293"/>
    </row>
    <row r="81" spans="1:111" s="79" customFormat="1" ht="127.5" hidden="1" customHeight="1" thickTop="1" thickBot="1">
      <c r="A81" s="205" t="s">
        <v>1898</v>
      </c>
      <c r="B81" s="74" t="s">
        <v>150</v>
      </c>
      <c r="C81" s="74" t="s">
        <v>363</v>
      </c>
      <c r="D81" s="74" t="s">
        <v>377</v>
      </c>
      <c r="E81" s="75" t="s">
        <v>364</v>
      </c>
      <c r="F81" s="75" t="s">
        <v>2334</v>
      </c>
      <c r="G81" s="75" t="s">
        <v>182</v>
      </c>
      <c r="H81" s="74" t="s">
        <v>2257</v>
      </c>
      <c r="I81" s="389" t="s">
        <v>2389</v>
      </c>
      <c r="J81" s="389" t="s">
        <v>2390</v>
      </c>
      <c r="K81" s="75" t="s">
        <v>392</v>
      </c>
      <c r="L81" s="75" t="s">
        <v>2322</v>
      </c>
      <c r="M81" s="135" t="s">
        <v>2335</v>
      </c>
      <c r="N81" s="369" t="s">
        <v>1898</v>
      </c>
      <c r="O81" s="76" t="s">
        <v>1899</v>
      </c>
      <c r="P81" s="76" t="s">
        <v>1899</v>
      </c>
      <c r="Q81" s="364" t="s">
        <v>1899</v>
      </c>
      <c r="R81" s="401"/>
      <c r="S81" s="76" t="s">
        <v>2467</v>
      </c>
      <c r="T81" s="75" t="s">
        <v>366</v>
      </c>
      <c r="U81" s="75" t="s">
        <v>153</v>
      </c>
      <c r="V81" s="75" t="s">
        <v>368</v>
      </c>
      <c r="W81" s="76">
        <v>1</v>
      </c>
      <c r="X81" s="429">
        <v>1</v>
      </c>
      <c r="Y81" s="427"/>
      <c r="Z81" s="427"/>
      <c r="AA81" s="416" t="s">
        <v>371</v>
      </c>
      <c r="AB81" s="416"/>
      <c r="AC81" s="416"/>
      <c r="AD81" s="427">
        <v>1</v>
      </c>
      <c r="AE81" s="416"/>
      <c r="AF81" s="416"/>
      <c r="AG81" s="416" t="s">
        <v>371</v>
      </c>
      <c r="AH81" s="416"/>
      <c r="AI81" s="416"/>
      <c r="AJ81" s="427" t="s">
        <v>371</v>
      </c>
      <c r="AK81" s="75"/>
      <c r="AL81" s="75"/>
      <c r="AM81" s="75"/>
      <c r="AN81" s="75"/>
      <c r="AO81" s="75" t="s">
        <v>2166</v>
      </c>
      <c r="AP81" s="78" t="s">
        <v>1898</v>
      </c>
      <c r="AQ81" s="283">
        <v>0</v>
      </c>
      <c r="AR81" s="283">
        <v>0</v>
      </c>
      <c r="AS81" s="283">
        <v>0</v>
      </c>
      <c r="AT81" s="283">
        <v>0</v>
      </c>
      <c r="AU81" s="283">
        <v>0</v>
      </c>
      <c r="AV81" s="283">
        <v>0</v>
      </c>
      <c r="AW81" s="283">
        <v>0</v>
      </c>
      <c r="AX81" s="283">
        <v>0</v>
      </c>
      <c r="AY81" s="283">
        <v>0</v>
      </c>
      <c r="AZ81" s="283">
        <v>0</v>
      </c>
      <c r="BA81" s="283">
        <v>0</v>
      </c>
      <c r="BB81" s="283">
        <v>0</v>
      </c>
      <c r="BC81" s="283">
        <v>0</v>
      </c>
      <c r="BD81" s="283">
        <v>0</v>
      </c>
      <c r="BE81" s="283">
        <v>0</v>
      </c>
      <c r="BF81" s="283">
        <v>0</v>
      </c>
      <c r="BG81" s="283">
        <v>0</v>
      </c>
      <c r="BH81" s="283">
        <v>0</v>
      </c>
      <c r="BI81" s="283">
        <v>0</v>
      </c>
      <c r="BJ81" s="283">
        <v>0</v>
      </c>
      <c r="BK81" s="283">
        <v>0</v>
      </c>
      <c r="BL81" s="283">
        <v>0</v>
      </c>
      <c r="BM81" s="283">
        <v>0</v>
      </c>
      <c r="BN81" s="283">
        <v>0</v>
      </c>
      <c r="BO81" s="178" t="s">
        <v>372</v>
      </c>
      <c r="BP81" s="178" t="s">
        <v>372</v>
      </c>
      <c r="BQ81" s="178" t="s">
        <v>372</v>
      </c>
      <c r="BR81" s="178" t="s">
        <v>372</v>
      </c>
      <c r="BS81" s="178" t="s">
        <v>372</v>
      </c>
      <c r="BT81" s="178" t="s">
        <v>372</v>
      </c>
      <c r="BU81" s="178" t="s">
        <v>372</v>
      </c>
      <c r="BV81" s="178" t="s">
        <v>372</v>
      </c>
      <c r="BW81" s="178" t="s">
        <v>372</v>
      </c>
      <c r="BX81" s="178" t="s">
        <v>372</v>
      </c>
      <c r="BY81" s="178" t="s">
        <v>372</v>
      </c>
      <c r="BZ81" s="178" t="s">
        <v>372</v>
      </c>
      <c r="CA81" s="352">
        <v>1</v>
      </c>
      <c r="CB81" s="286"/>
      <c r="CC81" s="273">
        <f t="shared" si="15"/>
        <v>0</v>
      </c>
      <c r="CD81" s="273">
        <f t="shared" si="16"/>
        <v>0</v>
      </c>
      <c r="CE81" s="260" t="e">
        <f t="shared" si="17"/>
        <v>#DIV/0!</v>
      </c>
      <c r="CF81" s="293">
        <f t="shared" si="14"/>
        <v>1</v>
      </c>
      <c r="CG81" s="252" t="s">
        <v>1677</v>
      </c>
      <c r="CH81" s="252" t="str">
        <f t="shared" si="18"/>
        <v>Numérica</v>
      </c>
      <c r="CI81" s="252"/>
      <c r="CJ81" s="293">
        <v>2</v>
      </c>
      <c r="CK81" s="288" t="str">
        <f t="shared" si="19"/>
        <v>Oficina Asesora de Comunicaciones Estratégicas e Imagen Institucional</v>
      </c>
      <c r="CL81" s="288" t="str">
        <f t="shared" si="20"/>
        <v>Audiencia Pública de Rendición de Cuentas realizada</v>
      </c>
      <c r="CM81" s="288" t="str">
        <f t="shared" si="21"/>
        <v>Audiencia Pública de Rendición de Cuentas realizada</v>
      </c>
      <c r="CN81" s="300">
        <f t="shared" si="22"/>
        <v>0</v>
      </c>
      <c r="CO81" s="300">
        <f t="shared" si="23"/>
        <v>0</v>
      </c>
      <c r="CP81" s="299" t="e">
        <f t="shared" si="26"/>
        <v>#DIV/0!</v>
      </c>
      <c r="CQ81" s="288">
        <f t="shared" si="24"/>
        <v>1</v>
      </c>
      <c r="CR81" s="289" t="str">
        <f t="shared" si="25"/>
        <v>CUMPLIO</v>
      </c>
      <c r="DB81" s="293"/>
      <c r="DC81" s="293"/>
      <c r="DD81" s="293"/>
      <c r="DE81" s="293"/>
      <c r="DF81" s="293"/>
      <c r="DG81" s="293"/>
    </row>
    <row r="82" spans="1:111" s="79" customFormat="1" ht="127.5" customHeight="1" thickTop="1" thickBot="1">
      <c r="A82" s="79" t="s">
        <v>1900</v>
      </c>
      <c r="B82" s="74" t="s">
        <v>150</v>
      </c>
      <c r="C82" s="74" t="s">
        <v>363</v>
      </c>
      <c r="D82" s="74" t="s">
        <v>377</v>
      </c>
      <c r="E82" s="74" t="s">
        <v>364</v>
      </c>
      <c r="F82" s="74" t="s">
        <v>2334</v>
      </c>
      <c r="G82" s="74" t="s">
        <v>182</v>
      </c>
      <c r="H82" s="74" t="s">
        <v>2257</v>
      </c>
      <c r="I82" s="389" t="s">
        <v>2389</v>
      </c>
      <c r="J82" s="389" t="s">
        <v>2390</v>
      </c>
      <c r="K82" s="389" t="s">
        <v>392</v>
      </c>
      <c r="L82" s="75" t="s">
        <v>2322</v>
      </c>
      <c r="M82" s="74" t="s">
        <v>2336</v>
      </c>
      <c r="N82" s="369" t="s">
        <v>1900</v>
      </c>
      <c r="O82" s="76" t="s">
        <v>1901</v>
      </c>
      <c r="P82" s="76" t="s">
        <v>1902</v>
      </c>
      <c r="Q82" s="364" t="s">
        <v>2085</v>
      </c>
      <c r="R82" s="386" t="s">
        <v>2084</v>
      </c>
      <c r="S82" s="76" t="s">
        <v>2468</v>
      </c>
      <c r="T82" s="75" t="s">
        <v>366</v>
      </c>
      <c r="U82" s="75" t="s">
        <v>367</v>
      </c>
      <c r="V82" s="75" t="s">
        <v>368</v>
      </c>
      <c r="W82" s="365">
        <v>0</v>
      </c>
      <c r="X82" s="190">
        <v>1</v>
      </c>
      <c r="Y82" s="130"/>
      <c r="Z82" s="130"/>
      <c r="AA82" s="402">
        <v>1</v>
      </c>
      <c r="AB82" s="402"/>
      <c r="AC82" s="402"/>
      <c r="AD82" s="130">
        <v>1</v>
      </c>
      <c r="AE82" s="402"/>
      <c r="AF82" s="402"/>
      <c r="AG82" s="402">
        <v>1</v>
      </c>
      <c r="AH82" s="402"/>
      <c r="AI82" s="402"/>
      <c r="AJ82" s="130">
        <v>1</v>
      </c>
      <c r="AK82" s="368"/>
      <c r="AL82" s="75"/>
      <c r="AM82" s="76"/>
      <c r="AN82" s="89"/>
      <c r="AO82" s="75" t="s">
        <v>2166</v>
      </c>
      <c r="AP82" s="78" t="s">
        <v>1900</v>
      </c>
      <c r="AQ82" s="283">
        <v>0</v>
      </c>
      <c r="AR82" s="283">
        <v>0</v>
      </c>
      <c r="AS82" s="283">
        <v>0</v>
      </c>
      <c r="AT82" s="283">
        <v>0</v>
      </c>
      <c r="AU82" s="283">
        <v>0</v>
      </c>
      <c r="AV82" s="283">
        <v>0</v>
      </c>
      <c r="AW82" s="283">
        <v>0</v>
      </c>
      <c r="AX82" s="283">
        <v>0</v>
      </c>
      <c r="AY82" s="283">
        <v>0</v>
      </c>
      <c r="AZ82" s="283">
        <v>0</v>
      </c>
      <c r="BA82" s="283">
        <v>0</v>
      </c>
      <c r="BB82" s="283">
        <v>0</v>
      </c>
      <c r="BC82" s="283">
        <v>0</v>
      </c>
      <c r="BD82" s="283">
        <v>0</v>
      </c>
      <c r="BE82" s="283">
        <v>0</v>
      </c>
      <c r="BF82" s="283">
        <v>0</v>
      </c>
      <c r="BG82" s="283">
        <v>0</v>
      </c>
      <c r="BH82" s="283">
        <v>0</v>
      </c>
      <c r="BI82" s="283">
        <v>0</v>
      </c>
      <c r="BJ82" s="283">
        <v>0</v>
      </c>
      <c r="BK82" s="283">
        <v>0</v>
      </c>
      <c r="BL82" s="283">
        <v>0</v>
      </c>
      <c r="BM82" s="283">
        <v>0</v>
      </c>
      <c r="BN82" s="283">
        <v>0</v>
      </c>
      <c r="BO82" s="178" t="s">
        <v>372</v>
      </c>
      <c r="BP82" s="178" t="s">
        <v>372</v>
      </c>
      <c r="BQ82" s="178" t="s">
        <v>372</v>
      </c>
      <c r="BR82" s="178" t="s">
        <v>372</v>
      </c>
      <c r="BS82" s="178" t="s">
        <v>372</v>
      </c>
      <c r="BT82" s="178" t="s">
        <v>372</v>
      </c>
      <c r="BU82" s="178" t="s">
        <v>372</v>
      </c>
      <c r="BV82" s="178" t="s">
        <v>372</v>
      </c>
      <c r="BW82" s="178" t="s">
        <v>372</v>
      </c>
      <c r="BX82" s="178" t="s">
        <v>372</v>
      </c>
      <c r="BY82" s="178" t="s">
        <v>372</v>
      </c>
      <c r="BZ82" s="178" t="s">
        <v>372</v>
      </c>
      <c r="CA82" s="352">
        <v>1</v>
      </c>
      <c r="CB82" s="258"/>
      <c r="CC82" s="253">
        <v>50</v>
      </c>
      <c r="CD82" s="273">
        <f t="shared" si="16"/>
        <v>0</v>
      </c>
      <c r="CE82" s="294" t="e">
        <f t="shared" si="17"/>
        <v>#DIV/0!</v>
      </c>
      <c r="CF82" s="294">
        <f>+X82</f>
        <v>1</v>
      </c>
      <c r="CG82" s="252" t="s">
        <v>1679</v>
      </c>
      <c r="CH82" s="252" t="str">
        <f t="shared" si="18"/>
        <v xml:space="preserve">Porcentual </v>
      </c>
      <c r="CI82" s="252"/>
      <c r="CJ82" s="293">
        <v>1</v>
      </c>
      <c r="CK82" s="290" t="str">
        <f t="shared" si="19"/>
        <v>Oficina Asesora de Comunicaciones Estratégicas e Imagen Institucional</v>
      </c>
      <c r="CL82" s="290" t="str">
        <f t="shared" si="20"/>
        <v>Actividades comunicativas internas realizadas</v>
      </c>
      <c r="CM82" s="290" t="str">
        <f t="shared" si="21"/>
        <v>(Número de actividades comunicativas internas realizadas / Número de actividades comunicativas programadas en el trimestre)*100</v>
      </c>
      <c r="CN82" s="301">
        <f t="shared" si="22"/>
        <v>50</v>
      </c>
      <c r="CO82" s="301">
        <f t="shared" si="23"/>
        <v>0</v>
      </c>
      <c r="CP82" s="298" t="e">
        <f t="shared" si="26"/>
        <v>#DIV/0!</v>
      </c>
      <c r="CQ82" s="291">
        <f t="shared" si="24"/>
        <v>1</v>
      </c>
      <c r="CR82" s="291" t="str">
        <f t="shared" si="25"/>
        <v>INCUMPLIO</v>
      </c>
      <c r="DB82" s="293"/>
      <c r="DC82" s="293"/>
      <c r="DD82" s="293"/>
      <c r="DE82" s="293"/>
      <c r="DF82" s="293"/>
      <c r="DG82" s="293"/>
    </row>
    <row r="83" spans="1:111" s="79" customFormat="1" ht="127.5" customHeight="1" thickTop="1" thickBot="1">
      <c r="A83" s="79" t="s">
        <v>1903</v>
      </c>
      <c r="B83" s="74" t="s">
        <v>150</v>
      </c>
      <c r="C83" s="74" t="s">
        <v>363</v>
      </c>
      <c r="D83" s="74" t="s">
        <v>377</v>
      </c>
      <c r="E83" s="74" t="s">
        <v>364</v>
      </c>
      <c r="F83" s="74" t="s">
        <v>2334</v>
      </c>
      <c r="G83" s="74" t="s">
        <v>182</v>
      </c>
      <c r="H83" s="74" t="s">
        <v>2257</v>
      </c>
      <c r="I83" s="389" t="s">
        <v>2389</v>
      </c>
      <c r="J83" s="389" t="s">
        <v>2390</v>
      </c>
      <c r="K83" s="389" t="s">
        <v>392</v>
      </c>
      <c r="L83" s="75" t="s">
        <v>2322</v>
      </c>
      <c r="M83" s="74" t="s">
        <v>2337</v>
      </c>
      <c r="N83" s="369" t="s">
        <v>1903</v>
      </c>
      <c r="O83" s="76" t="s">
        <v>1904</v>
      </c>
      <c r="P83" s="76" t="s">
        <v>1905</v>
      </c>
      <c r="Q83" s="364" t="s">
        <v>2083</v>
      </c>
      <c r="R83" s="386" t="s">
        <v>2082</v>
      </c>
      <c r="S83" s="76" t="s">
        <v>2469</v>
      </c>
      <c r="T83" s="75" t="s">
        <v>366</v>
      </c>
      <c r="U83" s="75" t="s">
        <v>367</v>
      </c>
      <c r="V83" s="75" t="s">
        <v>368</v>
      </c>
      <c r="W83" s="76">
        <v>0</v>
      </c>
      <c r="X83" s="402">
        <v>0.6</v>
      </c>
      <c r="Y83" s="130"/>
      <c r="Z83" s="130"/>
      <c r="AA83" s="402" t="s">
        <v>371</v>
      </c>
      <c r="AB83" s="402"/>
      <c r="AC83" s="402"/>
      <c r="AD83" s="402">
        <v>0.6</v>
      </c>
      <c r="AE83" s="402"/>
      <c r="AF83" s="402"/>
      <c r="AG83" s="402">
        <v>0.6</v>
      </c>
      <c r="AH83" s="402"/>
      <c r="AI83" s="402"/>
      <c r="AJ83" s="402">
        <v>0.6</v>
      </c>
      <c r="AK83" s="75"/>
      <c r="AL83" s="75"/>
      <c r="AM83" s="75"/>
      <c r="AN83" s="75"/>
      <c r="AO83" s="75" t="s">
        <v>2166</v>
      </c>
      <c r="AP83" s="78" t="s">
        <v>1903</v>
      </c>
      <c r="AQ83" s="283">
        <v>0</v>
      </c>
      <c r="AR83" s="283">
        <v>0</v>
      </c>
      <c r="AS83" s="283">
        <v>0</v>
      </c>
      <c r="AT83" s="283">
        <v>0</v>
      </c>
      <c r="AU83" s="283">
        <v>0</v>
      </c>
      <c r="AV83" s="283">
        <v>0</v>
      </c>
      <c r="AW83" s="283">
        <v>0</v>
      </c>
      <c r="AX83" s="283">
        <v>0</v>
      </c>
      <c r="AY83" s="283">
        <v>0</v>
      </c>
      <c r="AZ83" s="283">
        <v>0</v>
      </c>
      <c r="BA83" s="283">
        <v>0</v>
      </c>
      <c r="BB83" s="283">
        <v>0</v>
      </c>
      <c r="BC83" s="283">
        <v>0</v>
      </c>
      <c r="BD83" s="283">
        <v>0</v>
      </c>
      <c r="BE83" s="283">
        <v>0</v>
      </c>
      <c r="BF83" s="283">
        <v>0</v>
      </c>
      <c r="BG83" s="283">
        <v>0</v>
      </c>
      <c r="BH83" s="283">
        <v>0</v>
      </c>
      <c r="BI83" s="283">
        <v>0</v>
      </c>
      <c r="BJ83" s="283">
        <v>0</v>
      </c>
      <c r="BK83" s="283">
        <v>0</v>
      </c>
      <c r="BL83" s="283">
        <v>0</v>
      </c>
      <c r="BM83" s="283">
        <v>0</v>
      </c>
      <c r="BN83" s="283">
        <v>0</v>
      </c>
      <c r="BO83" s="178" t="s">
        <v>372</v>
      </c>
      <c r="BP83" s="178" t="s">
        <v>372</v>
      </c>
      <c r="BQ83" s="178" t="s">
        <v>372</v>
      </c>
      <c r="BR83" s="178" t="s">
        <v>372</v>
      </c>
      <c r="BS83" s="178" t="s">
        <v>372</v>
      </c>
      <c r="BT83" s="178" t="s">
        <v>372</v>
      </c>
      <c r="BU83" s="178" t="s">
        <v>372</v>
      </c>
      <c r="BV83" s="178" t="s">
        <v>372</v>
      </c>
      <c r="BW83" s="178" t="s">
        <v>372</v>
      </c>
      <c r="BX83" s="178" t="s">
        <v>372</v>
      </c>
      <c r="BY83" s="178" t="s">
        <v>372</v>
      </c>
      <c r="BZ83" s="178" t="s">
        <v>372</v>
      </c>
      <c r="CA83" s="352">
        <v>1</v>
      </c>
      <c r="CB83" s="261"/>
      <c r="CC83" s="253">
        <v>10</v>
      </c>
      <c r="CD83" s="253">
        <v>12</v>
      </c>
      <c r="CE83" s="303">
        <f t="shared" si="17"/>
        <v>0.83333333333333337</v>
      </c>
      <c r="CF83" s="303">
        <f t="shared" ref="CF83:CF133" si="27">+X83</f>
        <v>0.6</v>
      </c>
      <c r="CG83" s="302" t="s">
        <v>1679</v>
      </c>
      <c r="CH83" s="252" t="str">
        <f t="shared" si="18"/>
        <v xml:space="preserve">Porcentual </v>
      </c>
      <c r="CI83" s="252"/>
      <c r="CJ83" s="293">
        <v>2</v>
      </c>
      <c r="CK83" s="288" t="str">
        <f t="shared" si="19"/>
        <v>Oficina Asesora de Comunicaciones Estratégicas e Imagen Institucional</v>
      </c>
      <c r="CL83" s="288" t="str">
        <f t="shared" si="20"/>
        <v>Alcance promedio de visualización por publicación</v>
      </c>
      <c r="CM83" s="288" t="str">
        <f t="shared" si="21"/>
        <v>Número total de personas que visualizaron las publicaciones / total de usuarios que siguen las cuentas oficiales de la Supersalud en el trimestre</v>
      </c>
      <c r="CN83" s="300">
        <f t="shared" si="22"/>
        <v>10</v>
      </c>
      <c r="CO83" s="300">
        <f t="shared" si="23"/>
        <v>12</v>
      </c>
      <c r="CP83" s="299">
        <f t="shared" si="26"/>
        <v>0.83333333333333337</v>
      </c>
      <c r="CQ83" s="289">
        <f t="shared" si="24"/>
        <v>0.6</v>
      </c>
      <c r="CR83" s="289" t="str">
        <f t="shared" si="25"/>
        <v>INCUMPLIO</v>
      </c>
      <c r="DB83" s="293"/>
      <c r="DC83" s="293"/>
      <c r="DD83" s="293"/>
      <c r="DE83" s="293"/>
      <c r="DF83" s="293"/>
      <c r="DG83" s="293"/>
    </row>
    <row r="84" spans="1:111" s="79" customFormat="1" ht="127.5" customHeight="1" thickTop="1" thickBot="1">
      <c r="A84" s="79" t="s">
        <v>1906</v>
      </c>
      <c r="B84" s="74" t="s">
        <v>150</v>
      </c>
      <c r="C84" s="74" t="s">
        <v>363</v>
      </c>
      <c r="D84" s="74" t="s">
        <v>377</v>
      </c>
      <c r="E84" s="74" t="s">
        <v>364</v>
      </c>
      <c r="F84" s="74" t="s">
        <v>2334</v>
      </c>
      <c r="G84" s="74" t="s">
        <v>182</v>
      </c>
      <c r="H84" s="74" t="s">
        <v>2257</v>
      </c>
      <c r="I84" s="389" t="s">
        <v>2389</v>
      </c>
      <c r="J84" s="389" t="s">
        <v>2390</v>
      </c>
      <c r="K84" s="389" t="s">
        <v>392</v>
      </c>
      <c r="L84" s="75" t="s">
        <v>2322</v>
      </c>
      <c r="M84" s="74" t="s">
        <v>2338</v>
      </c>
      <c r="N84" s="369" t="s">
        <v>1906</v>
      </c>
      <c r="O84" s="76" t="s">
        <v>1907</v>
      </c>
      <c r="P84" s="76" t="s">
        <v>1908</v>
      </c>
      <c r="Q84" s="364" t="s">
        <v>2081</v>
      </c>
      <c r="R84" s="401" t="s">
        <v>2425</v>
      </c>
      <c r="S84" s="76" t="s">
        <v>2216</v>
      </c>
      <c r="T84" s="75" t="s">
        <v>366</v>
      </c>
      <c r="U84" s="75" t="s">
        <v>367</v>
      </c>
      <c r="V84" s="75" t="s">
        <v>368</v>
      </c>
      <c r="W84" s="76">
        <v>0</v>
      </c>
      <c r="X84" s="402">
        <v>0.6</v>
      </c>
      <c r="Y84" s="402"/>
      <c r="Z84" s="402"/>
      <c r="AA84" s="402" t="s">
        <v>371</v>
      </c>
      <c r="AB84" s="402"/>
      <c r="AC84" s="402"/>
      <c r="AD84" s="402">
        <v>0.25</v>
      </c>
      <c r="AE84" s="402"/>
      <c r="AF84" s="402"/>
      <c r="AG84" s="402">
        <v>0.25</v>
      </c>
      <c r="AH84" s="438"/>
      <c r="AI84" s="402"/>
      <c r="AJ84" s="402">
        <v>0.5</v>
      </c>
      <c r="AK84" s="368"/>
      <c r="AL84" s="76"/>
      <c r="AM84" s="76"/>
      <c r="AN84" s="89"/>
      <c r="AO84" s="75" t="s">
        <v>2166</v>
      </c>
      <c r="AP84" s="78" t="s">
        <v>1906</v>
      </c>
      <c r="AQ84" s="283">
        <v>0</v>
      </c>
      <c r="AR84" s="283">
        <v>0</v>
      </c>
      <c r="AS84" s="283">
        <v>0</v>
      </c>
      <c r="AT84" s="283">
        <v>0</v>
      </c>
      <c r="AU84" s="283">
        <v>0</v>
      </c>
      <c r="AV84" s="283">
        <v>0</v>
      </c>
      <c r="AW84" s="283">
        <v>0</v>
      </c>
      <c r="AX84" s="283">
        <v>0</v>
      </c>
      <c r="AY84" s="283">
        <v>0</v>
      </c>
      <c r="AZ84" s="283">
        <v>0</v>
      </c>
      <c r="BA84" s="283">
        <v>0</v>
      </c>
      <c r="BB84" s="283">
        <v>0</v>
      </c>
      <c r="BC84" s="283">
        <v>0</v>
      </c>
      <c r="BD84" s="283">
        <v>0</v>
      </c>
      <c r="BE84" s="283">
        <v>0</v>
      </c>
      <c r="BF84" s="283">
        <v>0</v>
      </c>
      <c r="BG84" s="283">
        <v>0</v>
      </c>
      <c r="BH84" s="283">
        <v>0</v>
      </c>
      <c r="BI84" s="283">
        <v>0</v>
      </c>
      <c r="BJ84" s="283">
        <v>0</v>
      </c>
      <c r="BK84" s="283">
        <v>0</v>
      </c>
      <c r="BL84" s="283">
        <v>0</v>
      </c>
      <c r="BM84" s="283">
        <v>0</v>
      </c>
      <c r="BN84" s="283">
        <v>0</v>
      </c>
      <c r="BO84" s="178" t="s">
        <v>372</v>
      </c>
      <c r="BP84" s="178" t="s">
        <v>372</v>
      </c>
      <c r="BQ84" s="178" t="s">
        <v>372</v>
      </c>
      <c r="BR84" s="178" t="s">
        <v>372</v>
      </c>
      <c r="BS84" s="178" t="s">
        <v>372</v>
      </c>
      <c r="BT84" s="178" t="s">
        <v>372</v>
      </c>
      <c r="BU84" s="178" t="s">
        <v>372</v>
      </c>
      <c r="BV84" s="178" t="s">
        <v>372</v>
      </c>
      <c r="BW84" s="178" t="s">
        <v>372</v>
      </c>
      <c r="BX84" s="178" t="s">
        <v>372</v>
      </c>
      <c r="BY84" s="178" t="s">
        <v>372</v>
      </c>
      <c r="BZ84" s="178" t="s">
        <v>372</v>
      </c>
      <c r="CA84" s="352">
        <v>1</v>
      </c>
      <c r="CB84" s="286"/>
      <c r="CC84" s="253">
        <v>8</v>
      </c>
      <c r="CD84" s="273">
        <v>8</v>
      </c>
      <c r="CE84" s="294">
        <f t="shared" si="17"/>
        <v>1</v>
      </c>
      <c r="CF84" s="294">
        <f t="shared" si="27"/>
        <v>0.6</v>
      </c>
      <c r="CG84" s="252" t="s">
        <v>1677</v>
      </c>
      <c r="CH84" s="315" t="str">
        <f t="shared" si="18"/>
        <v xml:space="preserve">Porcentual </v>
      </c>
      <c r="CI84" s="315" t="s">
        <v>1681</v>
      </c>
      <c r="CJ84" s="293">
        <v>3</v>
      </c>
      <c r="CK84" s="290" t="str">
        <f t="shared" si="19"/>
        <v>Oficina Asesora de Comunicaciones Estratégicas e Imagen Institucional</v>
      </c>
      <c r="CL84" s="290" t="str">
        <f t="shared" si="20"/>
        <v>Productos de comunicación difundidos</v>
      </c>
      <c r="CM84" s="290" t="str">
        <f t="shared" si="21"/>
        <v>Campañas de comunicación en redes sociales y medios de comunicación realizadas/</v>
      </c>
      <c r="CN84" s="301">
        <f t="shared" si="22"/>
        <v>8</v>
      </c>
      <c r="CO84" s="301">
        <f t="shared" si="23"/>
        <v>8</v>
      </c>
      <c r="CP84" s="298">
        <f t="shared" si="26"/>
        <v>1</v>
      </c>
      <c r="CQ84" s="291">
        <f t="shared" si="24"/>
        <v>0.6</v>
      </c>
      <c r="CR84" s="291" t="str">
        <f t="shared" si="25"/>
        <v>CUMPLIO</v>
      </c>
      <c r="DB84" s="293"/>
      <c r="DC84" s="293"/>
      <c r="DD84" s="293"/>
      <c r="DE84" s="293"/>
      <c r="DF84" s="293"/>
      <c r="DG84" s="293"/>
    </row>
    <row r="85" spans="1:111" s="79" customFormat="1" ht="127.5" hidden="1" customHeight="1" thickTop="1" thickBot="1">
      <c r="A85" s="79" t="s">
        <v>1909</v>
      </c>
      <c r="B85" s="74" t="s">
        <v>150</v>
      </c>
      <c r="C85" s="74" t="s">
        <v>363</v>
      </c>
      <c r="D85" s="74" t="s">
        <v>377</v>
      </c>
      <c r="E85" s="74" t="s">
        <v>381</v>
      </c>
      <c r="F85" s="74" t="s">
        <v>382</v>
      </c>
      <c r="G85" s="74" t="s">
        <v>182</v>
      </c>
      <c r="H85" s="74" t="s">
        <v>2257</v>
      </c>
      <c r="I85" s="389" t="s">
        <v>2393</v>
      </c>
      <c r="J85" s="389" t="s">
        <v>2394</v>
      </c>
      <c r="K85" s="389" t="s">
        <v>2277</v>
      </c>
      <c r="L85" s="76" t="s">
        <v>2322</v>
      </c>
      <c r="M85" s="74" t="s">
        <v>2339</v>
      </c>
      <c r="N85" s="365" t="s">
        <v>1909</v>
      </c>
      <c r="O85" s="365" t="s">
        <v>1910</v>
      </c>
      <c r="P85" s="365" t="s">
        <v>1911</v>
      </c>
      <c r="Q85" s="380" t="s">
        <v>1911</v>
      </c>
      <c r="R85" s="401"/>
      <c r="S85" s="365" t="s">
        <v>2217</v>
      </c>
      <c r="T85" s="75" t="s">
        <v>366</v>
      </c>
      <c r="U85" s="75" t="s">
        <v>153</v>
      </c>
      <c r="V85" s="75" t="s">
        <v>368</v>
      </c>
      <c r="W85" s="365">
        <v>0</v>
      </c>
      <c r="X85" s="429">
        <v>1</v>
      </c>
      <c r="Y85" s="417"/>
      <c r="Z85" s="417"/>
      <c r="AA85" s="430" t="s">
        <v>371</v>
      </c>
      <c r="AB85" s="417"/>
      <c r="AC85" s="417"/>
      <c r="AD85" s="430" t="s">
        <v>371</v>
      </c>
      <c r="AE85" s="417"/>
      <c r="AF85" s="417"/>
      <c r="AG85" s="430">
        <v>1</v>
      </c>
      <c r="AH85" s="417"/>
      <c r="AI85" s="417"/>
      <c r="AJ85" s="430" t="s">
        <v>371</v>
      </c>
      <c r="AK85" s="75"/>
      <c r="AL85" s="75"/>
      <c r="AM85" s="75"/>
      <c r="AN85" s="81"/>
      <c r="AO85" s="75" t="s">
        <v>307</v>
      </c>
      <c r="AP85" s="78" t="s">
        <v>1909</v>
      </c>
      <c r="AQ85" s="283">
        <v>0</v>
      </c>
      <c r="AR85" s="283">
        <v>0</v>
      </c>
      <c r="AS85" s="283">
        <v>0</v>
      </c>
      <c r="AT85" s="283">
        <v>0</v>
      </c>
      <c r="AU85" s="283">
        <v>0</v>
      </c>
      <c r="AV85" s="283">
        <v>0</v>
      </c>
      <c r="AW85" s="283">
        <v>0</v>
      </c>
      <c r="AX85" s="283">
        <v>0</v>
      </c>
      <c r="AY85" s="283">
        <v>0</v>
      </c>
      <c r="AZ85" s="283">
        <v>0</v>
      </c>
      <c r="BA85" s="283">
        <v>0</v>
      </c>
      <c r="BB85" s="283">
        <v>0</v>
      </c>
      <c r="BC85" s="283">
        <v>0</v>
      </c>
      <c r="BD85" s="283">
        <v>0</v>
      </c>
      <c r="BE85" s="283">
        <v>0</v>
      </c>
      <c r="BF85" s="283">
        <v>0</v>
      </c>
      <c r="BG85" s="283">
        <v>0</v>
      </c>
      <c r="BH85" s="283">
        <v>0</v>
      </c>
      <c r="BI85" s="283">
        <v>0</v>
      </c>
      <c r="BJ85" s="283">
        <v>0</v>
      </c>
      <c r="BK85" s="283">
        <v>0</v>
      </c>
      <c r="BL85" s="283">
        <v>0</v>
      </c>
      <c r="BM85" s="283">
        <v>0</v>
      </c>
      <c r="BN85" s="283">
        <v>0</v>
      </c>
      <c r="BO85" s="178" t="s">
        <v>372</v>
      </c>
      <c r="BP85" s="178" t="s">
        <v>372</v>
      </c>
      <c r="BQ85" s="178" t="s">
        <v>372</v>
      </c>
      <c r="BR85" s="178" t="s">
        <v>372</v>
      </c>
      <c r="BS85" s="178" t="s">
        <v>372</v>
      </c>
      <c r="BT85" s="178" t="s">
        <v>372</v>
      </c>
      <c r="BU85" s="178" t="s">
        <v>372</v>
      </c>
      <c r="BV85" s="178" t="s">
        <v>372</v>
      </c>
      <c r="BW85" s="178" t="s">
        <v>372</v>
      </c>
      <c r="BX85" s="178" t="s">
        <v>372</v>
      </c>
      <c r="BY85" s="178" t="s">
        <v>372</v>
      </c>
      <c r="BZ85" s="178" t="s">
        <v>372</v>
      </c>
      <c r="CA85" s="352">
        <v>2</v>
      </c>
      <c r="CB85" s="286"/>
      <c r="CC85" s="332">
        <v>19</v>
      </c>
      <c r="CD85" s="332">
        <v>19</v>
      </c>
      <c r="CE85" s="333">
        <f t="shared" si="17"/>
        <v>1</v>
      </c>
      <c r="CF85" s="333">
        <f t="shared" si="27"/>
        <v>1</v>
      </c>
      <c r="CG85" s="315" t="s">
        <v>1683</v>
      </c>
      <c r="CH85" s="334" t="str">
        <f t="shared" si="18"/>
        <v>Numérica</v>
      </c>
      <c r="CI85" s="252"/>
      <c r="CJ85" s="293">
        <v>4</v>
      </c>
      <c r="CK85" s="288" t="str">
        <f t="shared" si="19"/>
        <v>Oficina Asesora de Planeación</v>
      </c>
      <c r="CL85" s="288" t="str">
        <f t="shared" si="20"/>
        <v>Mapa de riesgos de Integridad implementado en la SNS</v>
      </c>
      <c r="CM85" s="288" t="str">
        <f t="shared" si="21"/>
        <v>Mapa de riesgos de Integridad implementado en todos los procesos de la SNS</v>
      </c>
      <c r="CN85" s="300">
        <f t="shared" si="22"/>
        <v>19</v>
      </c>
      <c r="CO85" s="300">
        <f t="shared" si="23"/>
        <v>19</v>
      </c>
      <c r="CP85" s="299">
        <f t="shared" si="26"/>
        <v>1</v>
      </c>
      <c r="CQ85" s="289">
        <f t="shared" si="24"/>
        <v>1</v>
      </c>
      <c r="CR85" s="289" t="str">
        <f t="shared" si="25"/>
        <v>cUMPLIO</v>
      </c>
      <c r="DB85" s="293"/>
      <c r="DC85" s="293"/>
      <c r="DD85" s="293"/>
      <c r="DE85" s="293"/>
      <c r="DF85" s="293"/>
      <c r="DG85" s="293"/>
    </row>
    <row r="86" spans="1:111" s="79" customFormat="1" ht="127.5" customHeight="1" thickTop="1" thickBot="1">
      <c r="A86" s="79" t="s">
        <v>1912</v>
      </c>
      <c r="B86" s="87" t="s">
        <v>150</v>
      </c>
      <c r="C86" s="87" t="s">
        <v>363</v>
      </c>
      <c r="D86" s="87" t="s">
        <v>377</v>
      </c>
      <c r="E86" s="76" t="s">
        <v>364</v>
      </c>
      <c r="F86" s="76" t="s">
        <v>423</v>
      </c>
      <c r="G86" s="76" t="s">
        <v>182</v>
      </c>
      <c r="H86" s="74" t="s">
        <v>2257</v>
      </c>
      <c r="I86" s="392" t="s">
        <v>2407</v>
      </c>
      <c r="J86" s="393" t="s">
        <v>2408</v>
      </c>
      <c r="K86" s="389" t="s">
        <v>2277</v>
      </c>
      <c r="L86" s="76" t="s">
        <v>2322</v>
      </c>
      <c r="M86" s="76" t="s">
        <v>2340</v>
      </c>
      <c r="N86" s="76" t="s">
        <v>1912</v>
      </c>
      <c r="O86" s="76" t="s">
        <v>1913</v>
      </c>
      <c r="P86" s="76" t="s">
        <v>1914</v>
      </c>
      <c r="Q86" s="364" t="s">
        <v>2080</v>
      </c>
      <c r="R86" s="386" t="s">
        <v>2079</v>
      </c>
      <c r="S86" s="76" t="s">
        <v>2470</v>
      </c>
      <c r="T86" s="75" t="s">
        <v>366</v>
      </c>
      <c r="U86" s="75" t="s">
        <v>367</v>
      </c>
      <c r="V86" s="75" t="s">
        <v>368</v>
      </c>
      <c r="W86" s="365">
        <v>0</v>
      </c>
      <c r="X86" s="190">
        <v>1</v>
      </c>
      <c r="Y86" s="402"/>
      <c r="Z86" s="402"/>
      <c r="AA86" s="402">
        <v>0.2</v>
      </c>
      <c r="AB86" s="402"/>
      <c r="AC86" s="402"/>
      <c r="AD86" s="402">
        <v>0.2</v>
      </c>
      <c r="AE86" s="402"/>
      <c r="AF86" s="402"/>
      <c r="AG86" s="402">
        <v>0.25</v>
      </c>
      <c r="AH86" s="402"/>
      <c r="AI86" s="402"/>
      <c r="AJ86" s="402">
        <v>0.35</v>
      </c>
      <c r="AK86" s="75"/>
      <c r="AL86" s="75"/>
      <c r="AM86" s="75"/>
      <c r="AN86" s="75"/>
      <c r="AO86" s="75" t="s">
        <v>307</v>
      </c>
      <c r="AP86" s="78" t="s">
        <v>1912</v>
      </c>
      <c r="AQ86" s="283">
        <v>0</v>
      </c>
      <c r="AR86" s="283">
        <v>0</v>
      </c>
      <c r="AS86" s="283">
        <v>0</v>
      </c>
      <c r="AT86" s="283">
        <v>0</v>
      </c>
      <c r="AU86" s="283">
        <v>0</v>
      </c>
      <c r="AV86" s="283">
        <v>0</v>
      </c>
      <c r="AW86" s="283">
        <v>0</v>
      </c>
      <c r="AX86" s="283">
        <v>0</v>
      </c>
      <c r="AY86" s="283">
        <v>0</v>
      </c>
      <c r="AZ86" s="283">
        <v>0</v>
      </c>
      <c r="BA86" s="283">
        <v>0</v>
      </c>
      <c r="BB86" s="283">
        <v>0</v>
      </c>
      <c r="BC86" s="283">
        <v>0</v>
      </c>
      <c r="BD86" s="283">
        <v>0</v>
      </c>
      <c r="BE86" s="283">
        <v>0</v>
      </c>
      <c r="BF86" s="283">
        <v>0</v>
      </c>
      <c r="BG86" s="283">
        <v>0</v>
      </c>
      <c r="BH86" s="283">
        <v>0</v>
      </c>
      <c r="BI86" s="283">
        <v>0</v>
      </c>
      <c r="BJ86" s="283">
        <v>0</v>
      </c>
      <c r="BK86" s="283">
        <v>0</v>
      </c>
      <c r="BL86" s="283">
        <v>0</v>
      </c>
      <c r="BM86" s="283">
        <v>0</v>
      </c>
      <c r="BN86" s="283">
        <v>0</v>
      </c>
      <c r="BO86" s="178" t="s">
        <v>372</v>
      </c>
      <c r="BP86" s="178" t="s">
        <v>372</v>
      </c>
      <c r="BQ86" s="178" t="s">
        <v>372</v>
      </c>
      <c r="BR86" s="178" t="s">
        <v>372</v>
      </c>
      <c r="BS86" s="178" t="s">
        <v>372</v>
      </c>
      <c r="BT86" s="178" t="s">
        <v>372</v>
      </c>
      <c r="BU86" s="178" t="s">
        <v>372</v>
      </c>
      <c r="BV86" s="178" t="s">
        <v>372</v>
      </c>
      <c r="BW86" s="178" t="s">
        <v>372</v>
      </c>
      <c r="BX86" s="178" t="s">
        <v>372</v>
      </c>
      <c r="BY86" s="178" t="s">
        <v>372</v>
      </c>
      <c r="BZ86" s="178" t="s">
        <v>372</v>
      </c>
      <c r="CA86" s="352">
        <v>2</v>
      </c>
      <c r="CB86" s="286"/>
      <c r="CC86" s="253">
        <v>1</v>
      </c>
      <c r="CD86" s="273">
        <f t="shared" si="16"/>
        <v>0</v>
      </c>
      <c r="CE86" s="260" t="e">
        <f t="shared" si="17"/>
        <v>#DIV/0!</v>
      </c>
      <c r="CF86" s="293">
        <f t="shared" si="27"/>
        <v>1</v>
      </c>
      <c r="CG86" s="252" t="s">
        <v>1677</v>
      </c>
      <c r="CH86" s="252" t="str">
        <f t="shared" si="18"/>
        <v xml:space="preserve">Porcentual </v>
      </c>
      <c r="CI86" s="252"/>
      <c r="CJ86" s="293">
        <v>5</v>
      </c>
      <c r="CK86" s="290" t="str">
        <f t="shared" si="19"/>
        <v>Oficina Asesora de Planeación</v>
      </c>
      <c r="CL86" s="290" t="str">
        <f t="shared" si="20"/>
        <v>Porcentaje de avance en diseño e implementación de la estrategia de Racionalización de tramites de la SNS</v>
      </c>
      <c r="CM86" s="290" t="str">
        <f t="shared" si="21"/>
        <v>(numero de acciones de la Estrategia de Racionalización de Tramites ejecutados / numero de acciones de la Estrategia de Racionalización de Tramites programados)*100</v>
      </c>
      <c r="CN86" s="301">
        <f t="shared" si="22"/>
        <v>1</v>
      </c>
      <c r="CO86" s="301">
        <f t="shared" si="23"/>
        <v>0</v>
      </c>
      <c r="CP86" s="298" t="e">
        <f t="shared" si="26"/>
        <v>#DIV/0!</v>
      </c>
      <c r="CQ86" s="290">
        <f t="shared" si="24"/>
        <v>1</v>
      </c>
      <c r="CR86" s="291" t="str">
        <f t="shared" si="25"/>
        <v>CUMPLIO</v>
      </c>
      <c r="DB86" s="293"/>
      <c r="DC86" s="293"/>
      <c r="DD86" s="293"/>
      <c r="DE86" s="293"/>
      <c r="DF86" s="293"/>
      <c r="DG86" s="293"/>
    </row>
    <row r="87" spans="1:111" s="79" customFormat="1" ht="127.5" hidden="1" customHeight="1" thickTop="1" thickBot="1">
      <c r="A87" s="79" t="s">
        <v>1915</v>
      </c>
      <c r="B87" s="87" t="s">
        <v>150</v>
      </c>
      <c r="C87" s="87" t="s">
        <v>363</v>
      </c>
      <c r="D87" s="87" t="s">
        <v>377</v>
      </c>
      <c r="E87" s="76" t="s">
        <v>381</v>
      </c>
      <c r="F87" s="76" t="s">
        <v>382</v>
      </c>
      <c r="G87" s="76" t="s">
        <v>182</v>
      </c>
      <c r="H87" s="74" t="s">
        <v>2257</v>
      </c>
      <c r="I87" s="389" t="s">
        <v>2393</v>
      </c>
      <c r="J87" s="389" t="s">
        <v>2394</v>
      </c>
      <c r="K87" s="76" t="s">
        <v>2277</v>
      </c>
      <c r="L87" s="76" t="s">
        <v>2322</v>
      </c>
      <c r="M87" s="76" t="s">
        <v>2341</v>
      </c>
      <c r="N87" s="76" t="s">
        <v>1915</v>
      </c>
      <c r="O87" s="76" t="s">
        <v>1916</v>
      </c>
      <c r="P87" s="76" t="s">
        <v>1917</v>
      </c>
      <c r="Q87" s="364" t="s">
        <v>1917</v>
      </c>
      <c r="R87" s="401"/>
      <c r="S87" s="76" t="s">
        <v>2218</v>
      </c>
      <c r="T87" s="75" t="s">
        <v>366</v>
      </c>
      <c r="U87" s="75" t="s">
        <v>153</v>
      </c>
      <c r="V87" s="75" t="s">
        <v>368</v>
      </c>
      <c r="W87" s="365" t="s">
        <v>2151</v>
      </c>
      <c r="X87" s="429">
        <v>45</v>
      </c>
      <c r="Y87" s="416"/>
      <c r="Z87" s="416"/>
      <c r="AA87" s="416">
        <v>40</v>
      </c>
      <c r="AB87" s="416"/>
      <c r="AC87" s="416"/>
      <c r="AD87" s="416">
        <v>5</v>
      </c>
      <c r="AE87" s="416"/>
      <c r="AF87" s="416"/>
      <c r="AG87" s="416" t="s">
        <v>371</v>
      </c>
      <c r="AH87" s="416"/>
      <c r="AI87" s="416"/>
      <c r="AJ87" s="416" t="s">
        <v>371</v>
      </c>
      <c r="AK87" s="75"/>
      <c r="AL87" s="75"/>
      <c r="AM87" s="75"/>
      <c r="AN87" s="75"/>
      <c r="AO87" s="75" t="s">
        <v>307</v>
      </c>
      <c r="AP87" s="78" t="s">
        <v>1915</v>
      </c>
      <c r="AQ87" s="283">
        <v>0</v>
      </c>
      <c r="AR87" s="283">
        <v>0</v>
      </c>
      <c r="AS87" s="283">
        <v>0</v>
      </c>
      <c r="AT87" s="283">
        <v>0</v>
      </c>
      <c r="AU87" s="283">
        <v>0</v>
      </c>
      <c r="AV87" s="283">
        <v>0</v>
      </c>
      <c r="AW87" s="283">
        <v>0</v>
      </c>
      <c r="AX87" s="283">
        <v>0</v>
      </c>
      <c r="AY87" s="283">
        <v>0</v>
      </c>
      <c r="AZ87" s="283">
        <v>0</v>
      </c>
      <c r="BA87" s="283">
        <v>0</v>
      </c>
      <c r="BB87" s="283">
        <v>0</v>
      </c>
      <c r="BC87" s="283">
        <v>0</v>
      </c>
      <c r="BD87" s="283">
        <v>0</v>
      </c>
      <c r="BE87" s="283">
        <v>0</v>
      </c>
      <c r="BF87" s="283">
        <v>0</v>
      </c>
      <c r="BG87" s="283">
        <v>0</v>
      </c>
      <c r="BH87" s="283">
        <v>0</v>
      </c>
      <c r="BI87" s="283">
        <v>0</v>
      </c>
      <c r="BJ87" s="283">
        <v>0</v>
      </c>
      <c r="BK87" s="283">
        <v>0</v>
      </c>
      <c r="BL87" s="283">
        <v>0</v>
      </c>
      <c r="BM87" s="283">
        <v>0</v>
      </c>
      <c r="BN87" s="283">
        <v>0</v>
      </c>
      <c r="BO87" s="178" t="s">
        <v>372</v>
      </c>
      <c r="BP87" s="178" t="s">
        <v>372</v>
      </c>
      <c r="BQ87" s="178" t="s">
        <v>372</v>
      </c>
      <c r="BR87" s="178" t="s">
        <v>372</v>
      </c>
      <c r="BS87" s="178" t="s">
        <v>372</v>
      </c>
      <c r="BT87" s="178" t="s">
        <v>372</v>
      </c>
      <c r="BU87" s="178" t="s">
        <v>372</v>
      </c>
      <c r="BV87" s="178" t="s">
        <v>372</v>
      </c>
      <c r="BW87" s="178" t="s">
        <v>372</v>
      </c>
      <c r="BX87" s="178" t="s">
        <v>372</v>
      </c>
      <c r="BY87" s="178" t="s">
        <v>372</v>
      </c>
      <c r="BZ87" s="178" t="s">
        <v>372</v>
      </c>
      <c r="CA87" s="352">
        <v>1</v>
      </c>
      <c r="CB87" s="285"/>
      <c r="CC87" s="361">
        <v>1</v>
      </c>
      <c r="CD87" s="361">
        <v>1</v>
      </c>
      <c r="CE87" s="294">
        <f t="shared" si="17"/>
        <v>1</v>
      </c>
      <c r="CF87" s="294">
        <f t="shared" si="27"/>
        <v>45</v>
      </c>
      <c r="CG87" s="252" t="s">
        <v>1677</v>
      </c>
      <c r="CH87" s="252" t="str">
        <f t="shared" si="18"/>
        <v>Numérica</v>
      </c>
      <c r="CI87" s="252"/>
      <c r="CJ87" s="293">
        <v>1</v>
      </c>
      <c r="CK87" s="288" t="str">
        <f t="shared" si="19"/>
        <v>Oficina Asesora de Planeación</v>
      </c>
      <c r="CL87" s="288" t="str">
        <f t="shared" si="20"/>
        <v>Cierre de acciones de mejoramiento represadas</v>
      </c>
      <c r="CM87" s="288" t="str">
        <f t="shared" si="21"/>
        <v>Número de acciones de mejoramiento represadas cerradas</v>
      </c>
      <c r="CN87" s="300">
        <f t="shared" si="22"/>
        <v>1</v>
      </c>
      <c r="CO87" s="300">
        <f t="shared" si="23"/>
        <v>1</v>
      </c>
      <c r="CP87" s="299">
        <f t="shared" si="26"/>
        <v>1</v>
      </c>
      <c r="CQ87" s="289">
        <f t="shared" si="24"/>
        <v>45</v>
      </c>
      <c r="CR87" s="289" t="str">
        <f t="shared" si="25"/>
        <v>CUMPLIO</v>
      </c>
      <c r="DB87" s="293"/>
      <c r="DC87" s="293"/>
      <c r="DD87" s="293"/>
      <c r="DE87" s="293"/>
      <c r="DF87" s="293"/>
      <c r="DG87" s="293"/>
    </row>
    <row r="88" spans="1:111" s="79" customFormat="1" ht="127.5" hidden="1" customHeight="1" thickTop="1" thickBot="1">
      <c r="A88" s="79" t="s">
        <v>1918</v>
      </c>
      <c r="B88" s="74" t="s">
        <v>150</v>
      </c>
      <c r="C88" s="74" t="s">
        <v>363</v>
      </c>
      <c r="D88" s="87" t="s">
        <v>377</v>
      </c>
      <c r="E88" s="75" t="s">
        <v>364</v>
      </c>
      <c r="F88" s="75" t="s">
        <v>365</v>
      </c>
      <c r="G88" s="76" t="s">
        <v>182</v>
      </c>
      <c r="H88" s="74" t="s">
        <v>2257</v>
      </c>
      <c r="I88" s="389" t="s">
        <v>2393</v>
      </c>
      <c r="J88" s="389" t="s">
        <v>2394</v>
      </c>
      <c r="K88" s="389" t="s">
        <v>2277</v>
      </c>
      <c r="L88" s="75" t="s">
        <v>2322</v>
      </c>
      <c r="M88" s="75" t="s">
        <v>2342</v>
      </c>
      <c r="N88" s="76" t="s">
        <v>1918</v>
      </c>
      <c r="O88" s="76" t="s">
        <v>1919</v>
      </c>
      <c r="P88" s="76" t="s">
        <v>1920</v>
      </c>
      <c r="Q88" s="364" t="s">
        <v>1920</v>
      </c>
      <c r="R88" s="401"/>
      <c r="S88" s="76" t="s">
        <v>2219</v>
      </c>
      <c r="T88" s="75" t="s">
        <v>366</v>
      </c>
      <c r="U88" s="75" t="s">
        <v>153</v>
      </c>
      <c r="V88" s="75" t="s">
        <v>368</v>
      </c>
      <c r="W88" s="365">
        <v>0</v>
      </c>
      <c r="X88" s="429">
        <v>1</v>
      </c>
      <c r="Y88" s="416"/>
      <c r="Z88" s="416"/>
      <c r="AA88" s="416" t="s">
        <v>371</v>
      </c>
      <c r="AB88" s="416"/>
      <c r="AC88" s="416"/>
      <c r="AD88" s="416">
        <v>1</v>
      </c>
      <c r="AE88" s="416"/>
      <c r="AF88" s="416"/>
      <c r="AG88" s="416" t="s">
        <v>371</v>
      </c>
      <c r="AH88" s="416"/>
      <c r="AI88" s="416"/>
      <c r="AJ88" s="416" t="s">
        <v>371</v>
      </c>
      <c r="AK88" s="75"/>
      <c r="AL88" s="75"/>
      <c r="AM88" s="75"/>
      <c r="AN88" s="75"/>
      <c r="AO88" s="75" t="s">
        <v>307</v>
      </c>
      <c r="AP88" s="78" t="s">
        <v>1918</v>
      </c>
      <c r="AQ88" s="283">
        <v>0</v>
      </c>
      <c r="AR88" s="283">
        <v>0</v>
      </c>
      <c r="AS88" s="283">
        <v>0</v>
      </c>
      <c r="AT88" s="283">
        <v>0</v>
      </c>
      <c r="AU88" s="283">
        <v>0</v>
      </c>
      <c r="AV88" s="283">
        <v>0</v>
      </c>
      <c r="AW88" s="283">
        <v>0</v>
      </c>
      <c r="AX88" s="283">
        <v>0</v>
      </c>
      <c r="AY88" s="283">
        <v>0</v>
      </c>
      <c r="AZ88" s="283">
        <v>0</v>
      </c>
      <c r="BA88" s="283">
        <v>0</v>
      </c>
      <c r="BB88" s="283">
        <v>0</v>
      </c>
      <c r="BC88" s="283">
        <v>0</v>
      </c>
      <c r="BD88" s="283">
        <v>0</v>
      </c>
      <c r="BE88" s="283">
        <v>0</v>
      </c>
      <c r="BF88" s="283">
        <v>0</v>
      </c>
      <c r="BG88" s="283">
        <v>0</v>
      </c>
      <c r="BH88" s="283">
        <v>0</v>
      </c>
      <c r="BI88" s="283">
        <v>0</v>
      </c>
      <c r="BJ88" s="283">
        <v>0</v>
      </c>
      <c r="BK88" s="283">
        <v>0</v>
      </c>
      <c r="BL88" s="283">
        <v>0</v>
      </c>
      <c r="BM88" s="283">
        <v>0</v>
      </c>
      <c r="BN88" s="283">
        <v>0</v>
      </c>
      <c r="BO88" s="178" t="s">
        <v>372</v>
      </c>
      <c r="BP88" s="178" t="s">
        <v>372</v>
      </c>
      <c r="BQ88" s="178" t="s">
        <v>372</v>
      </c>
      <c r="BR88" s="178" t="s">
        <v>372</v>
      </c>
      <c r="BS88" s="178" t="s">
        <v>372</v>
      </c>
      <c r="BT88" s="178" t="s">
        <v>372</v>
      </c>
      <c r="BU88" s="178" t="s">
        <v>372</v>
      </c>
      <c r="BV88" s="178" t="s">
        <v>372</v>
      </c>
      <c r="BW88" s="178" t="s">
        <v>372</v>
      </c>
      <c r="BX88" s="178" t="s">
        <v>372</v>
      </c>
      <c r="BY88" s="178" t="s">
        <v>372</v>
      </c>
      <c r="BZ88" s="178" t="s">
        <v>372</v>
      </c>
      <c r="CA88" s="352">
        <v>1</v>
      </c>
      <c r="CB88" s="285"/>
      <c r="CC88" s="253">
        <v>1</v>
      </c>
      <c r="CD88" s="253">
        <v>1</v>
      </c>
      <c r="CE88" s="260">
        <f t="shared" si="17"/>
        <v>1</v>
      </c>
      <c r="CF88" s="293">
        <f t="shared" si="27"/>
        <v>1</v>
      </c>
      <c r="CG88" s="252" t="s">
        <v>1677</v>
      </c>
      <c r="CH88" s="252" t="str">
        <f t="shared" si="18"/>
        <v>Numérica</v>
      </c>
      <c r="CI88" s="252"/>
      <c r="CJ88" s="293">
        <v>2</v>
      </c>
      <c r="CK88" s="290" t="str">
        <f t="shared" si="19"/>
        <v>Oficina Asesora de Planeación</v>
      </c>
      <c r="CL88" s="290" t="str">
        <f t="shared" si="20"/>
        <v>Implementación de Herramienta tecnológica para administración del SIG y la Planeación Estratégica</v>
      </c>
      <c r="CM88" s="290" t="str">
        <f t="shared" si="21"/>
        <v xml:space="preserve">Número de Herramientas tecnológicas implementadas </v>
      </c>
      <c r="CN88" s="301">
        <f t="shared" si="22"/>
        <v>1</v>
      </c>
      <c r="CO88" s="301">
        <f t="shared" si="23"/>
        <v>1</v>
      </c>
      <c r="CP88" s="298">
        <f t="shared" si="26"/>
        <v>1</v>
      </c>
      <c r="CQ88" s="290">
        <f t="shared" si="24"/>
        <v>1</v>
      </c>
      <c r="CR88" s="291" t="str">
        <f t="shared" si="25"/>
        <v>CUMPLIO</v>
      </c>
      <c r="DB88" s="293"/>
      <c r="DC88" s="293"/>
      <c r="DD88" s="293"/>
      <c r="DE88" s="293"/>
      <c r="DF88" s="293"/>
      <c r="DG88" s="293"/>
    </row>
    <row r="89" spans="1:111" s="79" customFormat="1" ht="127.5" customHeight="1" thickTop="1" thickBot="1">
      <c r="A89" s="79" t="s">
        <v>1921</v>
      </c>
      <c r="B89" s="74" t="s">
        <v>150</v>
      </c>
      <c r="C89" s="74" t="s">
        <v>363</v>
      </c>
      <c r="D89" s="87" t="s">
        <v>377</v>
      </c>
      <c r="E89" s="75" t="s">
        <v>381</v>
      </c>
      <c r="F89" s="75" t="s">
        <v>382</v>
      </c>
      <c r="G89" s="76" t="s">
        <v>182</v>
      </c>
      <c r="H89" s="74" t="s">
        <v>2257</v>
      </c>
      <c r="I89" s="389" t="s">
        <v>2393</v>
      </c>
      <c r="J89" s="389" t="s">
        <v>2394</v>
      </c>
      <c r="K89" s="389" t="s">
        <v>2277</v>
      </c>
      <c r="L89" s="75" t="s">
        <v>2322</v>
      </c>
      <c r="M89" s="75" t="s">
        <v>2343</v>
      </c>
      <c r="N89" s="76" t="s">
        <v>1921</v>
      </c>
      <c r="O89" s="76" t="s">
        <v>1922</v>
      </c>
      <c r="P89" s="76" t="s">
        <v>1923</v>
      </c>
      <c r="Q89" s="364" t="s">
        <v>2078</v>
      </c>
      <c r="R89" s="386" t="s">
        <v>2077</v>
      </c>
      <c r="S89" s="76" t="s">
        <v>2471</v>
      </c>
      <c r="T89" s="75" t="s">
        <v>366</v>
      </c>
      <c r="U89" s="75" t="s">
        <v>367</v>
      </c>
      <c r="V89" s="75" t="s">
        <v>368</v>
      </c>
      <c r="W89" s="365">
        <v>0</v>
      </c>
      <c r="X89" s="190">
        <v>0.9</v>
      </c>
      <c r="Y89" s="402"/>
      <c r="Z89" s="402"/>
      <c r="AA89" s="402">
        <v>0.9</v>
      </c>
      <c r="AB89" s="402"/>
      <c r="AC89" s="402"/>
      <c r="AD89" s="402">
        <v>0.9</v>
      </c>
      <c r="AE89" s="402"/>
      <c r="AF89" s="402"/>
      <c r="AG89" s="402">
        <v>0.9</v>
      </c>
      <c r="AH89" s="402"/>
      <c r="AI89" s="402"/>
      <c r="AJ89" s="402">
        <v>0.9</v>
      </c>
      <c r="AK89" s="75"/>
      <c r="AL89" s="75"/>
      <c r="AM89" s="75"/>
      <c r="AN89" s="75"/>
      <c r="AO89" s="75" t="s">
        <v>307</v>
      </c>
      <c r="AP89" s="78" t="s">
        <v>1921</v>
      </c>
      <c r="AQ89" s="283">
        <v>0</v>
      </c>
      <c r="AR89" s="283">
        <v>0</v>
      </c>
      <c r="AS89" s="283">
        <v>0</v>
      </c>
      <c r="AT89" s="283">
        <v>0</v>
      </c>
      <c r="AU89" s="283">
        <v>0</v>
      </c>
      <c r="AV89" s="283">
        <v>0</v>
      </c>
      <c r="AW89" s="283">
        <v>0</v>
      </c>
      <c r="AX89" s="283">
        <v>0</v>
      </c>
      <c r="AY89" s="283">
        <v>0</v>
      </c>
      <c r="AZ89" s="283">
        <v>0</v>
      </c>
      <c r="BA89" s="283">
        <v>0</v>
      </c>
      <c r="BB89" s="283">
        <v>0</v>
      </c>
      <c r="BC89" s="283">
        <v>0</v>
      </c>
      <c r="BD89" s="283">
        <v>0</v>
      </c>
      <c r="BE89" s="283">
        <v>0</v>
      </c>
      <c r="BF89" s="283">
        <v>0</v>
      </c>
      <c r="BG89" s="283">
        <v>0</v>
      </c>
      <c r="BH89" s="283">
        <v>0</v>
      </c>
      <c r="BI89" s="283">
        <v>0</v>
      </c>
      <c r="BJ89" s="283">
        <v>0</v>
      </c>
      <c r="BK89" s="283">
        <v>0</v>
      </c>
      <c r="BL89" s="283">
        <v>0</v>
      </c>
      <c r="BM89" s="283">
        <v>0</v>
      </c>
      <c r="BN89" s="283">
        <v>0</v>
      </c>
      <c r="BO89" s="178" t="s">
        <v>372</v>
      </c>
      <c r="BP89" s="178" t="s">
        <v>372</v>
      </c>
      <c r="BQ89" s="178" t="s">
        <v>372</v>
      </c>
      <c r="BR89" s="178" t="s">
        <v>372</v>
      </c>
      <c r="BS89" s="178" t="s">
        <v>372</v>
      </c>
      <c r="BT89" s="178" t="s">
        <v>372</v>
      </c>
      <c r="BU89" s="178" t="s">
        <v>372</v>
      </c>
      <c r="BV89" s="178" t="s">
        <v>372</v>
      </c>
      <c r="BW89" s="178" t="s">
        <v>372</v>
      </c>
      <c r="BX89" s="178" t="s">
        <v>372</v>
      </c>
      <c r="BY89" s="178" t="s">
        <v>372</v>
      </c>
      <c r="BZ89" s="178" t="s">
        <v>372</v>
      </c>
      <c r="CA89" s="352">
        <v>1</v>
      </c>
      <c r="CB89" s="285"/>
      <c r="CC89" s="253">
        <v>100</v>
      </c>
      <c r="CD89" s="253">
        <v>100</v>
      </c>
      <c r="CE89" s="294">
        <f t="shared" si="17"/>
        <v>1</v>
      </c>
      <c r="CF89" s="294">
        <f t="shared" si="27"/>
        <v>0.9</v>
      </c>
      <c r="CG89" s="252" t="s">
        <v>1677</v>
      </c>
      <c r="CH89" s="252" t="str">
        <f t="shared" si="18"/>
        <v xml:space="preserve">Porcentual </v>
      </c>
      <c r="CI89" s="252"/>
      <c r="CJ89" s="293">
        <v>3</v>
      </c>
      <c r="CK89" s="288" t="str">
        <f t="shared" si="19"/>
        <v>Oficina Asesora de Planeación</v>
      </c>
      <c r="CL89" s="288" t="str">
        <f t="shared" si="20"/>
        <v xml:space="preserve">Porcentaje de cumplimiento de los planes institucionales </v>
      </c>
      <c r="CM89" s="288" t="str">
        <f t="shared" si="21"/>
        <v>(Número de indicadores con cumplimiento de meta en el trimestre de seguimiento / Número de indicadores susceptibles de medición en el trimestre de seguimiento)*100</v>
      </c>
      <c r="CN89" s="300">
        <f t="shared" si="22"/>
        <v>100</v>
      </c>
      <c r="CO89" s="300">
        <f t="shared" si="23"/>
        <v>100</v>
      </c>
      <c r="CP89" s="299">
        <f t="shared" si="26"/>
        <v>1</v>
      </c>
      <c r="CQ89" s="289">
        <f t="shared" si="24"/>
        <v>0.9</v>
      </c>
      <c r="CR89" s="289" t="str">
        <f t="shared" si="25"/>
        <v>CUMPLIO</v>
      </c>
      <c r="DB89" s="293"/>
      <c r="DC89" s="293"/>
      <c r="DD89" s="293"/>
      <c r="DE89" s="293"/>
      <c r="DF89" s="293"/>
      <c r="DG89" s="293"/>
    </row>
    <row r="90" spans="1:111" s="79" customFormat="1" ht="127.5" customHeight="1" thickTop="1" thickBot="1">
      <c r="A90" s="79" t="s">
        <v>1924</v>
      </c>
      <c r="B90" s="74" t="s">
        <v>150</v>
      </c>
      <c r="C90" s="74" t="s">
        <v>363</v>
      </c>
      <c r="D90" s="74" t="s">
        <v>377</v>
      </c>
      <c r="E90" s="74" t="s">
        <v>364</v>
      </c>
      <c r="F90" s="74" t="s">
        <v>365</v>
      </c>
      <c r="G90" s="76" t="s">
        <v>182</v>
      </c>
      <c r="H90" s="74" t="s">
        <v>2257</v>
      </c>
      <c r="I90" s="389" t="s">
        <v>2393</v>
      </c>
      <c r="J90" s="389" t="s">
        <v>2394</v>
      </c>
      <c r="K90" s="389" t="s">
        <v>2277</v>
      </c>
      <c r="L90" s="75" t="s">
        <v>2322</v>
      </c>
      <c r="M90" s="75" t="s">
        <v>2344</v>
      </c>
      <c r="N90" s="75" t="s">
        <v>1924</v>
      </c>
      <c r="O90" s="75" t="s">
        <v>1925</v>
      </c>
      <c r="P90" s="75" t="s">
        <v>1926</v>
      </c>
      <c r="Q90" s="370" t="s">
        <v>2076</v>
      </c>
      <c r="R90" s="386" t="s">
        <v>2075</v>
      </c>
      <c r="S90" s="75" t="s">
        <v>2472</v>
      </c>
      <c r="T90" s="75" t="s">
        <v>366</v>
      </c>
      <c r="U90" s="75" t="s">
        <v>367</v>
      </c>
      <c r="V90" s="75" t="s">
        <v>368</v>
      </c>
      <c r="W90" s="75">
        <v>0</v>
      </c>
      <c r="X90" s="77">
        <v>0.9</v>
      </c>
      <c r="Y90" s="129"/>
      <c r="Z90" s="129"/>
      <c r="AA90" s="129" t="s">
        <v>371</v>
      </c>
      <c r="AB90" s="129"/>
      <c r="AC90" s="129"/>
      <c r="AD90" s="129">
        <v>0.1</v>
      </c>
      <c r="AE90" s="129"/>
      <c r="AF90" s="129"/>
      <c r="AG90" s="129">
        <v>0.2</v>
      </c>
      <c r="AH90" s="129"/>
      <c r="AI90" s="129"/>
      <c r="AJ90" s="129">
        <v>0.9</v>
      </c>
      <c r="AK90" s="75"/>
      <c r="AL90" s="75"/>
      <c r="AM90" s="75"/>
      <c r="AN90" s="75"/>
      <c r="AO90" s="75" t="s">
        <v>307</v>
      </c>
      <c r="AP90" s="78" t="s">
        <v>1924</v>
      </c>
      <c r="AQ90" s="283">
        <v>0</v>
      </c>
      <c r="AR90" s="283">
        <v>0</v>
      </c>
      <c r="AS90" s="283">
        <v>0</v>
      </c>
      <c r="AT90" s="283">
        <v>0</v>
      </c>
      <c r="AU90" s="283">
        <v>0</v>
      </c>
      <c r="AV90" s="283">
        <v>0</v>
      </c>
      <c r="AW90" s="283">
        <v>0</v>
      </c>
      <c r="AX90" s="283">
        <v>0</v>
      </c>
      <c r="AY90" s="283">
        <v>0</v>
      </c>
      <c r="AZ90" s="283">
        <v>0</v>
      </c>
      <c r="BA90" s="283">
        <v>0</v>
      </c>
      <c r="BB90" s="283">
        <v>0</v>
      </c>
      <c r="BC90" s="283">
        <v>0</v>
      </c>
      <c r="BD90" s="283">
        <v>0</v>
      </c>
      <c r="BE90" s="283">
        <v>0</v>
      </c>
      <c r="BF90" s="283">
        <v>0</v>
      </c>
      <c r="BG90" s="283">
        <v>0</v>
      </c>
      <c r="BH90" s="283">
        <v>0</v>
      </c>
      <c r="BI90" s="283">
        <v>0</v>
      </c>
      <c r="BJ90" s="283">
        <v>0</v>
      </c>
      <c r="BK90" s="283">
        <v>0</v>
      </c>
      <c r="BL90" s="283">
        <v>0</v>
      </c>
      <c r="BM90" s="283">
        <v>0</v>
      </c>
      <c r="BN90" s="283">
        <v>0</v>
      </c>
      <c r="BO90" s="178" t="s">
        <v>372</v>
      </c>
      <c r="BP90" s="178" t="s">
        <v>372</v>
      </c>
      <c r="BQ90" s="178" t="s">
        <v>372</v>
      </c>
      <c r="BR90" s="178" t="s">
        <v>372</v>
      </c>
      <c r="BS90" s="178" t="s">
        <v>372</v>
      </c>
      <c r="BT90" s="178" t="s">
        <v>372</v>
      </c>
      <c r="BU90" s="178" t="s">
        <v>372</v>
      </c>
      <c r="BV90" s="178" t="s">
        <v>372</v>
      </c>
      <c r="BW90" s="178" t="s">
        <v>372</v>
      </c>
      <c r="BX90" s="178" t="s">
        <v>372</v>
      </c>
      <c r="BY90" s="178" t="s">
        <v>372</v>
      </c>
      <c r="BZ90" s="178" t="s">
        <v>372</v>
      </c>
      <c r="CA90" s="352">
        <v>1</v>
      </c>
      <c r="CB90" s="286"/>
      <c r="CC90" s="253">
        <v>40</v>
      </c>
      <c r="CD90" s="253">
        <v>40</v>
      </c>
      <c r="CE90" s="304">
        <f t="shared" si="17"/>
        <v>1</v>
      </c>
      <c r="CF90" s="305">
        <f t="shared" si="27"/>
        <v>0.9</v>
      </c>
      <c r="CG90" s="302" t="s">
        <v>1677</v>
      </c>
      <c r="CH90" s="252" t="str">
        <f t="shared" si="18"/>
        <v xml:space="preserve">Porcentual </v>
      </c>
      <c r="CI90" s="252"/>
      <c r="CJ90" s="293">
        <v>4</v>
      </c>
      <c r="CK90" s="290" t="str">
        <f t="shared" si="19"/>
        <v>Oficina Asesora de Planeación</v>
      </c>
      <c r="CL90" s="290" t="str">
        <f t="shared" si="20"/>
        <v xml:space="preserve">Porcentaje de cierre de brechas FURAG </v>
      </c>
      <c r="CM90" s="290" t="str">
        <f t="shared" si="21"/>
        <v>(Número de brechas FURAG cerradas / Total brechas FURAG detectadas)*100</v>
      </c>
      <c r="CN90" s="301">
        <f t="shared" si="22"/>
        <v>40</v>
      </c>
      <c r="CO90" s="301">
        <f t="shared" si="23"/>
        <v>40</v>
      </c>
      <c r="CP90" s="298">
        <f t="shared" si="26"/>
        <v>1</v>
      </c>
      <c r="CQ90" s="290">
        <f t="shared" si="24"/>
        <v>0.9</v>
      </c>
      <c r="CR90" s="291" t="str">
        <f t="shared" si="25"/>
        <v>CUMPLIO</v>
      </c>
      <c r="DB90" s="293"/>
      <c r="DC90" s="293"/>
      <c r="DD90" s="293"/>
      <c r="DE90" s="293"/>
      <c r="DF90" s="293"/>
      <c r="DG90" s="293"/>
    </row>
    <row r="91" spans="1:111" s="79" customFormat="1" ht="127.5" customHeight="1" thickTop="1" thickBot="1">
      <c r="A91" s="79" t="s">
        <v>1927</v>
      </c>
      <c r="B91" s="74" t="s">
        <v>150</v>
      </c>
      <c r="C91" s="74" t="s">
        <v>363</v>
      </c>
      <c r="D91" s="87" t="s">
        <v>377</v>
      </c>
      <c r="E91" s="74" t="s">
        <v>381</v>
      </c>
      <c r="F91" s="74" t="s">
        <v>382</v>
      </c>
      <c r="G91" s="76" t="s">
        <v>182</v>
      </c>
      <c r="H91" s="74" t="s">
        <v>2257</v>
      </c>
      <c r="I91" s="389" t="s">
        <v>2393</v>
      </c>
      <c r="J91" s="389" t="s">
        <v>2394</v>
      </c>
      <c r="K91" s="389" t="s">
        <v>2277</v>
      </c>
      <c r="L91" s="75" t="s">
        <v>2322</v>
      </c>
      <c r="M91" s="75" t="s">
        <v>2345</v>
      </c>
      <c r="N91" s="75" t="s">
        <v>1927</v>
      </c>
      <c r="O91" s="75" t="s">
        <v>1928</v>
      </c>
      <c r="P91" s="75" t="s">
        <v>1929</v>
      </c>
      <c r="Q91" s="370" t="s">
        <v>2074</v>
      </c>
      <c r="R91" s="386" t="s">
        <v>2073</v>
      </c>
      <c r="S91" s="75" t="s">
        <v>2473</v>
      </c>
      <c r="T91" s="75" t="s">
        <v>366</v>
      </c>
      <c r="U91" s="75" t="s">
        <v>367</v>
      </c>
      <c r="V91" s="75" t="s">
        <v>368</v>
      </c>
      <c r="W91" s="77" t="s">
        <v>372</v>
      </c>
      <c r="X91" s="77">
        <v>0.95</v>
      </c>
      <c r="Y91" s="129"/>
      <c r="Z91" s="129"/>
      <c r="AA91" s="439">
        <v>0.95</v>
      </c>
      <c r="AB91" s="129"/>
      <c r="AC91" s="129"/>
      <c r="AD91" s="95">
        <v>0.95</v>
      </c>
      <c r="AE91" s="129"/>
      <c r="AF91" s="129"/>
      <c r="AG91" s="439">
        <v>0.95</v>
      </c>
      <c r="AH91" s="129"/>
      <c r="AI91" s="129"/>
      <c r="AJ91" s="95">
        <v>0.95</v>
      </c>
      <c r="AK91" s="75"/>
      <c r="AL91" s="76"/>
      <c r="AM91" s="75"/>
      <c r="AN91" s="82"/>
      <c r="AO91" s="75" t="s">
        <v>307</v>
      </c>
      <c r="AP91" s="78" t="s">
        <v>1927</v>
      </c>
      <c r="AQ91" s="283">
        <v>0</v>
      </c>
      <c r="AR91" s="283">
        <v>0</v>
      </c>
      <c r="AS91" s="283">
        <v>0</v>
      </c>
      <c r="AT91" s="283">
        <v>0</v>
      </c>
      <c r="AU91" s="283">
        <v>0</v>
      </c>
      <c r="AV91" s="283">
        <v>0</v>
      </c>
      <c r="AW91" s="283">
        <v>0</v>
      </c>
      <c r="AX91" s="283">
        <v>0</v>
      </c>
      <c r="AY91" s="283">
        <v>0</v>
      </c>
      <c r="AZ91" s="283">
        <v>0</v>
      </c>
      <c r="BA91" s="283">
        <v>0</v>
      </c>
      <c r="BB91" s="283">
        <v>0</v>
      </c>
      <c r="BC91" s="283">
        <v>0</v>
      </c>
      <c r="BD91" s="283">
        <v>0</v>
      </c>
      <c r="BE91" s="283">
        <v>0</v>
      </c>
      <c r="BF91" s="283">
        <v>0</v>
      </c>
      <c r="BG91" s="283">
        <v>0</v>
      </c>
      <c r="BH91" s="283">
        <v>0</v>
      </c>
      <c r="BI91" s="283">
        <v>0</v>
      </c>
      <c r="BJ91" s="283">
        <v>0</v>
      </c>
      <c r="BK91" s="283">
        <v>0</v>
      </c>
      <c r="BL91" s="283">
        <v>0</v>
      </c>
      <c r="BM91" s="283">
        <v>0</v>
      </c>
      <c r="BN91" s="283">
        <v>0</v>
      </c>
      <c r="BO91" s="178" t="s">
        <v>372</v>
      </c>
      <c r="BP91" s="178" t="s">
        <v>372</v>
      </c>
      <c r="BQ91" s="178" t="s">
        <v>372</v>
      </c>
      <c r="BR91" s="178" t="s">
        <v>372</v>
      </c>
      <c r="BS91" s="178" t="s">
        <v>372</v>
      </c>
      <c r="BT91" s="178" t="s">
        <v>372</v>
      </c>
      <c r="BU91" s="178" t="s">
        <v>372</v>
      </c>
      <c r="BV91" s="178" t="s">
        <v>372</v>
      </c>
      <c r="BW91" s="178" t="s">
        <v>372</v>
      </c>
      <c r="BX91" s="178" t="s">
        <v>372</v>
      </c>
      <c r="BY91" s="178" t="s">
        <v>372</v>
      </c>
      <c r="BZ91" s="178" t="s">
        <v>372</v>
      </c>
      <c r="CA91" s="352">
        <v>2</v>
      </c>
      <c r="CB91" s="285"/>
      <c r="CC91" s="273">
        <v>10</v>
      </c>
      <c r="CD91" s="273">
        <v>10</v>
      </c>
      <c r="CE91" s="294">
        <f t="shared" si="17"/>
        <v>1</v>
      </c>
      <c r="CF91" s="294">
        <f t="shared" si="27"/>
        <v>0.95</v>
      </c>
      <c r="CG91" s="252" t="s">
        <v>1677</v>
      </c>
      <c r="CH91" s="252" t="str">
        <f t="shared" si="18"/>
        <v xml:space="preserve">Porcentual </v>
      </c>
      <c r="CI91" s="252"/>
      <c r="CJ91" s="293">
        <v>5</v>
      </c>
      <c r="CK91" s="288" t="str">
        <f t="shared" si="19"/>
        <v>Oficina Asesora de Planeación</v>
      </c>
      <c r="CL91" s="288" t="str">
        <f t="shared" si="20"/>
        <v>Porcentaje de cumplimiento del PTEP</v>
      </c>
      <c r="CM91" s="288" t="str">
        <f t="shared" si="21"/>
        <v>(Número de actividades ejecutadas PTEP / Total actividades programadas en el trimestre en el PTEP)*100</v>
      </c>
      <c r="CN91" s="300">
        <f t="shared" si="22"/>
        <v>10</v>
      </c>
      <c r="CO91" s="300">
        <f t="shared" si="23"/>
        <v>10</v>
      </c>
      <c r="CP91" s="299">
        <f t="shared" si="26"/>
        <v>1</v>
      </c>
      <c r="CQ91" s="289">
        <f t="shared" si="24"/>
        <v>0.95</v>
      </c>
      <c r="CR91" s="289" t="str">
        <f t="shared" si="25"/>
        <v>CUMPLIO</v>
      </c>
      <c r="DB91" s="293"/>
      <c r="DC91" s="293"/>
      <c r="DD91" s="293"/>
      <c r="DE91" s="293"/>
      <c r="DF91" s="293"/>
      <c r="DG91" s="293"/>
    </row>
    <row r="92" spans="1:111" s="79" customFormat="1" ht="127.5" customHeight="1" thickTop="1" thickBot="1">
      <c r="A92" s="79" t="s">
        <v>1930</v>
      </c>
      <c r="B92" s="74" t="s">
        <v>150</v>
      </c>
      <c r="C92" s="74" t="s">
        <v>363</v>
      </c>
      <c r="D92" s="87" t="s">
        <v>377</v>
      </c>
      <c r="E92" s="74" t="s">
        <v>381</v>
      </c>
      <c r="F92" s="74" t="s">
        <v>382</v>
      </c>
      <c r="G92" s="76" t="s">
        <v>182</v>
      </c>
      <c r="H92" s="74" t="s">
        <v>2257</v>
      </c>
      <c r="I92" s="389" t="s">
        <v>2393</v>
      </c>
      <c r="J92" s="389" t="s">
        <v>2394</v>
      </c>
      <c r="K92" s="389" t="s">
        <v>2277</v>
      </c>
      <c r="L92" s="76" t="s">
        <v>2322</v>
      </c>
      <c r="M92" s="75" t="s">
        <v>2346</v>
      </c>
      <c r="N92" s="75" t="s">
        <v>1930</v>
      </c>
      <c r="O92" s="75" t="s">
        <v>1931</v>
      </c>
      <c r="P92" s="75" t="s">
        <v>1932</v>
      </c>
      <c r="Q92" s="370" t="s">
        <v>2072</v>
      </c>
      <c r="R92" s="386" t="s">
        <v>2071</v>
      </c>
      <c r="S92" s="75" t="s">
        <v>2474</v>
      </c>
      <c r="T92" s="75" t="s">
        <v>366</v>
      </c>
      <c r="U92" s="75" t="s">
        <v>367</v>
      </c>
      <c r="V92" s="75" t="s">
        <v>368</v>
      </c>
      <c r="W92" s="75">
        <v>0</v>
      </c>
      <c r="X92" s="129">
        <v>0.9</v>
      </c>
      <c r="Y92" s="129"/>
      <c r="Z92" s="129"/>
      <c r="AA92" s="129">
        <v>0.1</v>
      </c>
      <c r="AB92" s="129"/>
      <c r="AC92" s="129"/>
      <c r="AD92" s="129">
        <v>0.3</v>
      </c>
      <c r="AE92" s="129"/>
      <c r="AF92" s="129"/>
      <c r="AG92" s="129">
        <v>0.6</v>
      </c>
      <c r="AH92" s="129"/>
      <c r="AI92" s="129"/>
      <c r="AJ92" s="129">
        <v>0.9</v>
      </c>
      <c r="AK92" s="75"/>
      <c r="AL92" s="75"/>
      <c r="AM92" s="75"/>
      <c r="AN92" s="75"/>
      <c r="AO92" s="75" t="s">
        <v>307</v>
      </c>
      <c r="AP92" s="78" t="s">
        <v>1930</v>
      </c>
      <c r="AQ92" s="283">
        <v>0</v>
      </c>
      <c r="AR92" s="283">
        <v>0</v>
      </c>
      <c r="AS92" s="283">
        <v>0</v>
      </c>
      <c r="AT92" s="283">
        <v>0</v>
      </c>
      <c r="AU92" s="283">
        <v>0</v>
      </c>
      <c r="AV92" s="283">
        <v>0</v>
      </c>
      <c r="AW92" s="283">
        <v>0</v>
      </c>
      <c r="AX92" s="283">
        <v>0</v>
      </c>
      <c r="AY92" s="283">
        <v>0</v>
      </c>
      <c r="AZ92" s="283">
        <v>0</v>
      </c>
      <c r="BA92" s="283">
        <v>0</v>
      </c>
      <c r="BB92" s="283">
        <v>0</v>
      </c>
      <c r="BC92" s="283">
        <v>0</v>
      </c>
      <c r="BD92" s="283">
        <v>0</v>
      </c>
      <c r="BE92" s="283">
        <v>0</v>
      </c>
      <c r="BF92" s="283">
        <v>0</v>
      </c>
      <c r="BG92" s="283">
        <v>0</v>
      </c>
      <c r="BH92" s="283">
        <v>0</v>
      </c>
      <c r="BI92" s="283">
        <v>0</v>
      </c>
      <c r="BJ92" s="283">
        <v>0</v>
      </c>
      <c r="BK92" s="283">
        <v>0</v>
      </c>
      <c r="BL92" s="283">
        <v>0</v>
      </c>
      <c r="BM92" s="283">
        <v>0</v>
      </c>
      <c r="BN92" s="283">
        <v>0</v>
      </c>
      <c r="BO92" s="178" t="s">
        <v>372</v>
      </c>
      <c r="BP92" s="178" t="s">
        <v>372</v>
      </c>
      <c r="BQ92" s="178" t="s">
        <v>372</v>
      </c>
      <c r="BR92" s="178" t="s">
        <v>372</v>
      </c>
      <c r="BS92" s="178" t="s">
        <v>372</v>
      </c>
      <c r="BT92" s="178" t="s">
        <v>372</v>
      </c>
      <c r="BU92" s="178" t="s">
        <v>372</v>
      </c>
      <c r="BV92" s="178" t="s">
        <v>372</v>
      </c>
      <c r="BW92" s="178" t="s">
        <v>372</v>
      </c>
      <c r="BX92" s="178" t="s">
        <v>372</v>
      </c>
      <c r="BY92" s="178" t="s">
        <v>372</v>
      </c>
      <c r="BZ92" s="178" t="s">
        <v>372</v>
      </c>
      <c r="CA92" s="352">
        <v>2</v>
      </c>
      <c r="CB92" s="286"/>
      <c r="CC92" s="253">
        <v>4</v>
      </c>
      <c r="CD92" s="253">
        <v>4</v>
      </c>
      <c r="CE92" s="303">
        <f t="shared" si="17"/>
        <v>1</v>
      </c>
      <c r="CF92" s="303">
        <f t="shared" si="27"/>
        <v>0.9</v>
      </c>
      <c r="CG92" s="302" t="s">
        <v>1677</v>
      </c>
      <c r="CH92" s="252" t="str">
        <f t="shared" si="18"/>
        <v xml:space="preserve">Porcentual </v>
      </c>
      <c r="CI92" s="252"/>
      <c r="CJ92" s="293">
        <v>1</v>
      </c>
      <c r="CK92" s="290" t="str">
        <f t="shared" si="19"/>
        <v>Oficina Asesora de Planeación</v>
      </c>
      <c r="CL92" s="290" t="str">
        <f t="shared" si="20"/>
        <v xml:space="preserve">Porcentaje de cumplimiento ejecución de los recursos de inversión </v>
      </c>
      <c r="CM92" s="290" t="str">
        <f t="shared" si="21"/>
        <v>(Total acumulado de recursos de inversión obligados / Total recursos de inversión apropiados para la vigencia)*100</v>
      </c>
      <c r="CN92" s="301">
        <f t="shared" si="22"/>
        <v>4</v>
      </c>
      <c r="CO92" s="301">
        <f t="shared" si="23"/>
        <v>4</v>
      </c>
      <c r="CP92" s="298">
        <f t="shared" si="26"/>
        <v>1</v>
      </c>
      <c r="CQ92" s="291">
        <f t="shared" si="24"/>
        <v>0.9</v>
      </c>
      <c r="CR92" s="291" t="str">
        <f t="shared" si="25"/>
        <v>CUMPLIO</v>
      </c>
      <c r="DB92" s="293"/>
      <c r="DC92" s="293"/>
      <c r="DD92" s="293"/>
      <c r="DE92" s="293"/>
      <c r="DF92" s="293"/>
      <c r="DG92" s="293"/>
    </row>
    <row r="93" spans="1:111" s="79" customFormat="1" ht="127.5" hidden="1" customHeight="1" thickTop="1" thickBot="1">
      <c r="A93" s="79" t="s">
        <v>1933</v>
      </c>
      <c r="B93" s="74" t="s">
        <v>150</v>
      </c>
      <c r="C93" s="74" t="s">
        <v>363</v>
      </c>
      <c r="D93" s="87" t="s">
        <v>377</v>
      </c>
      <c r="E93" s="74" t="s">
        <v>364</v>
      </c>
      <c r="F93" s="74" t="s">
        <v>2334</v>
      </c>
      <c r="G93" s="76" t="s">
        <v>182</v>
      </c>
      <c r="H93" s="74" t="s">
        <v>2257</v>
      </c>
      <c r="I93" s="389" t="s">
        <v>2393</v>
      </c>
      <c r="J93" s="389" t="s">
        <v>2394</v>
      </c>
      <c r="K93" s="389" t="s">
        <v>2277</v>
      </c>
      <c r="L93" s="76" t="s">
        <v>2322</v>
      </c>
      <c r="M93" s="75" t="s">
        <v>2347</v>
      </c>
      <c r="N93" s="75" t="s">
        <v>1933</v>
      </c>
      <c r="O93" s="75" t="s">
        <v>410</v>
      </c>
      <c r="P93" s="75" t="s">
        <v>411</v>
      </c>
      <c r="Q93" s="370" t="s">
        <v>411</v>
      </c>
      <c r="R93" s="401"/>
      <c r="S93" s="75" t="s">
        <v>2220</v>
      </c>
      <c r="T93" s="75" t="s">
        <v>366</v>
      </c>
      <c r="U93" s="75" t="s">
        <v>153</v>
      </c>
      <c r="V93" s="75" t="s">
        <v>368</v>
      </c>
      <c r="W93" s="366">
        <v>97</v>
      </c>
      <c r="X93" s="418">
        <v>100</v>
      </c>
      <c r="Y93" s="417"/>
      <c r="Z93" s="417"/>
      <c r="AA93" s="417" t="s">
        <v>371</v>
      </c>
      <c r="AB93" s="417"/>
      <c r="AC93" s="417"/>
      <c r="AD93" s="417" t="s">
        <v>371</v>
      </c>
      <c r="AE93" s="417"/>
      <c r="AF93" s="417"/>
      <c r="AG93" s="417">
        <v>100</v>
      </c>
      <c r="AH93" s="417"/>
      <c r="AI93" s="417"/>
      <c r="AJ93" s="417" t="s">
        <v>371</v>
      </c>
      <c r="AK93" s="80"/>
      <c r="AL93" s="76"/>
      <c r="AM93" s="76"/>
      <c r="AN93" s="82"/>
      <c r="AO93" s="75" t="s">
        <v>307</v>
      </c>
      <c r="AP93" s="78" t="s">
        <v>1933</v>
      </c>
      <c r="AQ93" s="283">
        <v>0</v>
      </c>
      <c r="AR93" s="283">
        <v>0</v>
      </c>
      <c r="AS93" s="283">
        <v>0</v>
      </c>
      <c r="AT93" s="283">
        <v>0</v>
      </c>
      <c r="AU93" s="283">
        <v>0</v>
      </c>
      <c r="AV93" s="283">
        <v>0</v>
      </c>
      <c r="AW93" s="283">
        <v>0</v>
      </c>
      <c r="AX93" s="283">
        <v>0</v>
      </c>
      <c r="AY93" s="283">
        <v>0</v>
      </c>
      <c r="AZ93" s="283">
        <v>0</v>
      </c>
      <c r="BA93" s="283">
        <v>0</v>
      </c>
      <c r="BB93" s="283">
        <v>0</v>
      </c>
      <c r="BC93" s="283">
        <v>0</v>
      </c>
      <c r="BD93" s="283">
        <v>0</v>
      </c>
      <c r="BE93" s="283">
        <v>0</v>
      </c>
      <c r="BF93" s="283">
        <v>0</v>
      </c>
      <c r="BG93" s="283">
        <v>0</v>
      </c>
      <c r="BH93" s="283">
        <v>0</v>
      </c>
      <c r="BI93" s="283">
        <v>0</v>
      </c>
      <c r="BJ93" s="283">
        <v>0</v>
      </c>
      <c r="BK93" s="283">
        <v>0</v>
      </c>
      <c r="BL93" s="283">
        <v>0</v>
      </c>
      <c r="BM93" s="283">
        <v>0</v>
      </c>
      <c r="BN93" s="283">
        <v>0</v>
      </c>
      <c r="BO93" s="178" t="s">
        <v>372</v>
      </c>
      <c r="BP93" s="178" t="s">
        <v>372</v>
      </c>
      <c r="BQ93" s="178" t="s">
        <v>372</v>
      </c>
      <c r="BR93" s="178" t="s">
        <v>372</v>
      </c>
      <c r="BS93" s="178" t="s">
        <v>372</v>
      </c>
      <c r="BT93" s="178" t="s">
        <v>372</v>
      </c>
      <c r="BU93" s="178" t="s">
        <v>372</v>
      </c>
      <c r="BV93" s="178" t="s">
        <v>372</v>
      </c>
      <c r="BW93" s="178" t="s">
        <v>372</v>
      </c>
      <c r="BX93" s="178" t="s">
        <v>372</v>
      </c>
      <c r="BY93" s="178" t="s">
        <v>372</v>
      </c>
      <c r="BZ93" s="178" t="s">
        <v>372</v>
      </c>
      <c r="CA93" s="352">
        <v>2</v>
      </c>
      <c r="CB93" s="285"/>
      <c r="CC93" s="273">
        <f t="shared" si="15"/>
        <v>0</v>
      </c>
      <c r="CD93" s="273">
        <f t="shared" si="16"/>
        <v>0</v>
      </c>
      <c r="CE93" s="294" t="e">
        <f t="shared" si="17"/>
        <v>#DIV/0!</v>
      </c>
      <c r="CF93" s="294">
        <f t="shared" si="27"/>
        <v>100</v>
      </c>
      <c r="CG93" s="252" t="s">
        <v>1677</v>
      </c>
      <c r="CH93" s="252" t="str">
        <f t="shared" si="18"/>
        <v>Numérica</v>
      </c>
      <c r="CI93" s="252"/>
      <c r="CJ93" s="293">
        <v>2</v>
      </c>
      <c r="CK93" s="288" t="str">
        <f t="shared" si="19"/>
        <v>Oficina Asesora de Planeación</v>
      </c>
      <c r="CL93" s="288" t="str">
        <f t="shared" si="20"/>
        <v xml:space="preserve">Indice de Transparencia - ITA. </v>
      </c>
      <c r="CM93" s="288" t="str">
        <f t="shared" si="21"/>
        <v xml:space="preserve">Resultado ITA medido por la Procuraduria General de la Nación </v>
      </c>
      <c r="CN93" s="300">
        <f t="shared" si="22"/>
        <v>0</v>
      </c>
      <c r="CO93" s="300">
        <f t="shared" si="23"/>
        <v>0</v>
      </c>
      <c r="CP93" s="299" t="e">
        <f t="shared" si="26"/>
        <v>#DIV/0!</v>
      </c>
      <c r="CQ93" s="289">
        <f t="shared" si="24"/>
        <v>100</v>
      </c>
      <c r="CR93" s="289" t="str">
        <f t="shared" si="25"/>
        <v>CUMPLIO</v>
      </c>
      <c r="DB93" s="293"/>
      <c r="DC93" s="293"/>
      <c r="DD93" s="293"/>
      <c r="DE93" s="293"/>
      <c r="DF93" s="293"/>
      <c r="DG93" s="293"/>
    </row>
    <row r="94" spans="1:111" s="79" customFormat="1" ht="127.5" hidden="1" customHeight="1" thickTop="1" thickBot="1">
      <c r="A94" s="79" t="s">
        <v>1934</v>
      </c>
      <c r="B94" s="74" t="s">
        <v>150</v>
      </c>
      <c r="C94" s="74" t="s">
        <v>363</v>
      </c>
      <c r="D94" s="87" t="s">
        <v>2238</v>
      </c>
      <c r="E94" s="74" t="s">
        <v>364</v>
      </c>
      <c r="F94" s="74" t="s">
        <v>365</v>
      </c>
      <c r="G94" s="76" t="s">
        <v>182</v>
      </c>
      <c r="H94" s="74" t="s">
        <v>2273</v>
      </c>
      <c r="I94" s="390" t="s">
        <v>2391</v>
      </c>
      <c r="J94" s="388" t="s">
        <v>2392</v>
      </c>
      <c r="K94" s="389" t="s">
        <v>392</v>
      </c>
      <c r="L94" s="76" t="s">
        <v>2264</v>
      </c>
      <c r="M94" s="75" t="s">
        <v>2348</v>
      </c>
      <c r="N94" s="75" t="s">
        <v>1934</v>
      </c>
      <c r="O94" s="75" t="s">
        <v>405</v>
      </c>
      <c r="P94" s="75" t="s">
        <v>1935</v>
      </c>
      <c r="Q94" s="370" t="s">
        <v>1935</v>
      </c>
      <c r="R94" s="401"/>
      <c r="S94" s="75" t="s">
        <v>2221</v>
      </c>
      <c r="T94" s="75" t="s">
        <v>366</v>
      </c>
      <c r="U94" s="75" t="s">
        <v>153</v>
      </c>
      <c r="V94" s="75" t="s">
        <v>368</v>
      </c>
      <c r="W94" s="96">
        <v>14</v>
      </c>
      <c r="X94" s="423">
        <v>4</v>
      </c>
      <c r="Y94" s="427"/>
      <c r="Z94" s="427"/>
      <c r="AA94" s="423">
        <v>2</v>
      </c>
      <c r="AB94" s="427"/>
      <c r="AC94" s="427"/>
      <c r="AD94" s="427" t="s">
        <v>371</v>
      </c>
      <c r="AE94" s="427"/>
      <c r="AF94" s="427"/>
      <c r="AG94" s="427">
        <v>2</v>
      </c>
      <c r="AH94" s="427"/>
      <c r="AI94" s="427"/>
      <c r="AJ94" s="427" t="s">
        <v>371</v>
      </c>
      <c r="AK94" s="75"/>
      <c r="AL94" s="75"/>
      <c r="AM94" s="75"/>
      <c r="AN94" s="75"/>
      <c r="AO94" s="75" t="s">
        <v>303</v>
      </c>
      <c r="AP94" s="78" t="s">
        <v>1934</v>
      </c>
      <c r="AQ94" s="283">
        <v>0</v>
      </c>
      <c r="AR94" s="283">
        <v>0</v>
      </c>
      <c r="AS94" s="283">
        <v>0</v>
      </c>
      <c r="AT94" s="283">
        <v>0</v>
      </c>
      <c r="AU94" s="283">
        <v>0</v>
      </c>
      <c r="AV94" s="283">
        <v>0</v>
      </c>
      <c r="AW94" s="283">
        <v>0</v>
      </c>
      <c r="AX94" s="283">
        <v>0</v>
      </c>
      <c r="AY94" s="283">
        <v>0</v>
      </c>
      <c r="AZ94" s="283">
        <v>0</v>
      </c>
      <c r="BA94" s="283">
        <v>0</v>
      </c>
      <c r="BB94" s="283">
        <v>0</v>
      </c>
      <c r="BC94" s="283">
        <v>0</v>
      </c>
      <c r="BD94" s="283">
        <v>0</v>
      </c>
      <c r="BE94" s="283">
        <v>0</v>
      </c>
      <c r="BF94" s="283">
        <v>0</v>
      </c>
      <c r="BG94" s="283">
        <v>0</v>
      </c>
      <c r="BH94" s="283">
        <v>0</v>
      </c>
      <c r="BI94" s="283">
        <v>0</v>
      </c>
      <c r="BJ94" s="283">
        <v>0</v>
      </c>
      <c r="BK94" s="283">
        <v>0</v>
      </c>
      <c r="BL94" s="283">
        <v>0</v>
      </c>
      <c r="BM94" s="283">
        <v>0</v>
      </c>
      <c r="BN94" s="283">
        <v>0</v>
      </c>
      <c r="BO94" s="178" t="s">
        <v>372</v>
      </c>
      <c r="BP94" s="178" t="s">
        <v>372</v>
      </c>
      <c r="BQ94" s="178" t="s">
        <v>372</v>
      </c>
      <c r="BR94" s="178" t="s">
        <v>372</v>
      </c>
      <c r="BS94" s="178" t="s">
        <v>372</v>
      </c>
      <c r="BT94" s="178" t="s">
        <v>372</v>
      </c>
      <c r="BU94" s="178" t="s">
        <v>372</v>
      </c>
      <c r="BV94" s="178" t="s">
        <v>372</v>
      </c>
      <c r="BW94" s="178" t="s">
        <v>372</v>
      </c>
      <c r="BX94" s="178" t="s">
        <v>372</v>
      </c>
      <c r="BY94" s="178" t="s">
        <v>372</v>
      </c>
      <c r="BZ94" s="178" t="s">
        <v>372</v>
      </c>
      <c r="CA94" s="352">
        <v>0</v>
      </c>
      <c r="CB94" s="286"/>
      <c r="CC94" s="253">
        <v>6</v>
      </c>
      <c r="CD94" s="253">
        <v>6</v>
      </c>
      <c r="CE94" s="304">
        <f t="shared" si="17"/>
        <v>1</v>
      </c>
      <c r="CF94" s="305">
        <f t="shared" si="27"/>
        <v>4</v>
      </c>
      <c r="CG94" s="302" t="s">
        <v>1677</v>
      </c>
      <c r="CH94" s="252" t="str">
        <f t="shared" si="18"/>
        <v>Numérica</v>
      </c>
      <c r="CI94" s="252"/>
      <c r="CJ94" s="293">
        <v>3</v>
      </c>
      <c r="CK94" s="290" t="str">
        <f t="shared" si="19"/>
        <v>Oficina de Liquidaciones</v>
      </c>
      <c r="CL94" s="290" t="str">
        <f t="shared" si="20"/>
        <v xml:space="preserve">Visitas de seguimiento de las liquidaciones Ordenadas por la Superintendencia Nacional de Salud </v>
      </c>
      <c r="CM94" s="290" t="str">
        <f t="shared" si="21"/>
        <v>Número de visitas generadas por la adopción, seguimiento y monitoreo a vigilados en proceso de liquidación Ordenada por la SNS en el trimestre</v>
      </c>
      <c r="CN94" s="301">
        <f t="shared" si="22"/>
        <v>6</v>
      </c>
      <c r="CO94" s="301">
        <f t="shared" si="23"/>
        <v>6</v>
      </c>
      <c r="CP94" s="298">
        <f t="shared" si="26"/>
        <v>1</v>
      </c>
      <c r="CQ94" s="290">
        <f t="shared" si="24"/>
        <v>4</v>
      </c>
      <c r="CR94" s="291" t="str">
        <f t="shared" si="25"/>
        <v>CUMPLIO</v>
      </c>
      <c r="DB94" s="293"/>
      <c r="DC94" s="293"/>
      <c r="DD94" s="293"/>
      <c r="DE94" s="293"/>
      <c r="DF94" s="293"/>
      <c r="DG94" s="293"/>
    </row>
    <row r="95" spans="1:111" s="79" customFormat="1" ht="127.5" hidden="1" customHeight="1" thickTop="1" thickBot="1">
      <c r="A95" s="79" t="s">
        <v>1936</v>
      </c>
      <c r="B95" s="74" t="s">
        <v>150</v>
      </c>
      <c r="C95" s="74" t="s">
        <v>363</v>
      </c>
      <c r="D95" s="74" t="s">
        <v>2238</v>
      </c>
      <c r="E95" s="74" t="s">
        <v>364</v>
      </c>
      <c r="F95" s="74" t="s">
        <v>365</v>
      </c>
      <c r="G95" s="74" t="s">
        <v>182</v>
      </c>
      <c r="H95" s="74" t="s">
        <v>2273</v>
      </c>
      <c r="I95" s="390" t="s">
        <v>2391</v>
      </c>
      <c r="J95" s="388" t="s">
        <v>2392</v>
      </c>
      <c r="K95" s="388" t="s">
        <v>392</v>
      </c>
      <c r="L95" s="75" t="s">
        <v>2264</v>
      </c>
      <c r="M95" s="75" t="s">
        <v>2349</v>
      </c>
      <c r="N95" s="75" t="s">
        <v>1936</v>
      </c>
      <c r="O95" s="75" t="s">
        <v>1937</v>
      </c>
      <c r="P95" s="75" t="s">
        <v>1938</v>
      </c>
      <c r="Q95" s="370" t="s">
        <v>1938</v>
      </c>
      <c r="R95" s="401"/>
      <c r="S95" s="75" t="s">
        <v>2222</v>
      </c>
      <c r="T95" s="75" t="s">
        <v>366</v>
      </c>
      <c r="U95" s="75" t="s">
        <v>153</v>
      </c>
      <c r="V95" s="75" t="s">
        <v>368</v>
      </c>
      <c r="W95" s="97" t="s">
        <v>372</v>
      </c>
      <c r="X95" s="423">
        <v>2100</v>
      </c>
      <c r="Y95" s="427"/>
      <c r="Z95" s="427"/>
      <c r="AA95" s="427">
        <v>525</v>
      </c>
      <c r="AB95" s="427"/>
      <c r="AC95" s="427"/>
      <c r="AD95" s="427">
        <v>525</v>
      </c>
      <c r="AE95" s="427"/>
      <c r="AF95" s="427"/>
      <c r="AG95" s="427">
        <v>525</v>
      </c>
      <c r="AH95" s="427"/>
      <c r="AI95" s="427"/>
      <c r="AJ95" s="427">
        <v>525</v>
      </c>
      <c r="AK95" s="75"/>
      <c r="AL95" s="75"/>
      <c r="AM95" s="75"/>
      <c r="AN95" s="75"/>
      <c r="AO95" s="75" t="s">
        <v>303</v>
      </c>
      <c r="AP95" s="78" t="s">
        <v>1936</v>
      </c>
      <c r="AQ95" s="283">
        <v>0</v>
      </c>
      <c r="AR95" s="283">
        <v>0</v>
      </c>
      <c r="AS95" s="283">
        <v>0</v>
      </c>
      <c r="AT95" s="283">
        <v>0</v>
      </c>
      <c r="AU95" s="283">
        <v>0</v>
      </c>
      <c r="AV95" s="283">
        <v>0</v>
      </c>
      <c r="AW95" s="283">
        <v>0</v>
      </c>
      <c r="AX95" s="283">
        <v>0</v>
      </c>
      <c r="AY95" s="283">
        <v>0</v>
      </c>
      <c r="AZ95" s="283">
        <v>0</v>
      </c>
      <c r="BA95" s="283">
        <v>0</v>
      </c>
      <c r="BB95" s="283">
        <v>0</v>
      </c>
      <c r="BC95" s="283">
        <v>0</v>
      </c>
      <c r="BD95" s="283">
        <v>0</v>
      </c>
      <c r="BE95" s="283">
        <v>0</v>
      </c>
      <c r="BF95" s="283">
        <v>0</v>
      </c>
      <c r="BG95" s="283">
        <v>0</v>
      </c>
      <c r="BH95" s="283">
        <v>0</v>
      </c>
      <c r="BI95" s="283">
        <v>0</v>
      </c>
      <c r="BJ95" s="283">
        <v>0</v>
      </c>
      <c r="BK95" s="283">
        <v>0</v>
      </c>
      <c r="BL95" s="283">
        <v>0</v>
      </c>
      <c r="BM95" s="283">
        <v>0</v>
      </c>
      <c r="BN95" s="283">
        <v>0</v>
      </c>
      <c r="BO95" s="178" t="s">
        <v>372</v>
      </c>
      <c r="BP95" s="178" t="s">
        <v>372</v>
      </c>
      <c r="BQ95" s="178" t="s">
        <v>372</v>
      </c>
      <c r="BR95" s="178" t="s">
        <v>372</v>
      </c>
      <c r="BS95" s="178" t="s">
        <v>372</v>
      </c>
      <c r="BT95" s="178" t="s">
        <v>372</v>
      </c>
      <c r="BU95" s="178" t="s">
        <v>372</v>
      </c>
      <c r="BV95" s="178" t="s">
        <v>372</v>
      </c>
      <c r="BW95" s="178" t="s">
        <v>372</v>
      </c>
      <c r="BX95" s="178" t="s">
        <v>372</v>
      </c>
      <c r="BY95" s="178" t="s">
        <v>372</v>
      </c>
      <c r="BZ95" s="178" t="s">
        <v>372</v>
      </c>
      <c r="CA95" s="352">
        <v>1</v>
      </c>
      <c r="CB95" s="258"/>
      <c r="CC95" s="273">
        <f t="shared" si="15"/>
        <v>0</v>
      </c>
      <c r="CD95" s="273">
        <f t="shared" si="16"/>
        <v>0</v>
      </c>
      <c r="CE95" s="294" t="e">
        <f t="shared" si="17"/>
        <v>#DIV/0!</v>
      </c>
      <c r="CF95" s="294">
        <f t="shared" si="27"/>
        <v>2100</v>
      </c>
      <c r="CG95" s="252" t="s">
        <v>1679</v>
      </c>
      <c r="CH95" s="252" t="str">
        <f t="shared" si="18"/>
        <v>Numérica</v>
      </c>
      <c r="CI95" s="252"/>
      <c r="CJ95" s="293">
        <v>1</v>
      </c>
      <c r="CK95" s="288" t="str">
        <f t="shared" si="19"/>
        <v>Oficina de Liquidaciones</v>
      </c>
      <c r="CL95" s="288" t="str">
        <f t="shared" si="20"/>
        <v xml:space="preserve">Documentos radicados efectivos de salida en la herramienta Superargo de los procesos de respuesta a los usuarios o entidades del SGSSS y traslados a órganos de control </v>
      </c>
      <c r="CM95" s="288" t="str">
        <f t="shared" si="21"/>
        <v xml:space="preserve">Número de Documentos radicados efectivos de salida en la herramienta Superargo de los procesos de respuesta a los usuarios o entidades del SGSSS y traslados a órganos de control </v>
      </c>
      <c r="CN95" s="300">
        <f t="shared" si="22"/>
        <v>0</v>
      </c>
      <c r="CO95" s="300">
        <f t="shared" si="23"/>
        <v>0</v>
      </c>
      <c r="CP95" s="299" t="e">
        <f t="shared" si="26"/>
        <v>#DIV/0!</v>
      </c>
      <c r="CQ95" s="289">
        <f t="shared" si="24"/>
        <v>2100</v>
      </c>
      <c r="CR95" s="289" t="str">
        <f t="shared" si="25"/>
        <v>INCUMPLIO</v>
      </c>
      <c r="DB95" s="293"/>
      <c r="DC95" s="293"/>
      <c r="DD95" s="293"/>
      <c r="DE95" s="293"/>
      <c r="DF95" s="293"/>
      <c r="DG95" s="293"/>
    </row>
    <row r="96" spans="1:111" s="79" customFormat="1" ht="127.5" hidden="1" customHeight="1" thickTop="1" thickBot="1">
      <c r="A96" s="79" t="s">
        <v>1939</v>
      </c>
      <c r="B96" s="74" t="s">
        <v>150</v>
      </c>
      <c r="C96" s="74" t="s">
        <v>363</v>
      </c>
      <c r="D96" s="74" t="s">
        <v>2238</v>
      </c>
      <c r="E96" s="74" t="s">
        <v>364</v>
      </c>
      <c r="F96" s="74" t="s">
        <v>365</v>
      </c>
      <c r="G96" s="74" t="s">
        <v>182</v>
      </c>
      <c r="H96" s="74" t="s">
        <v>2273</v>
      </c>
      <c r="I96" s="390" t="s">
        <v>2391</v>
      </c>
      <c r="J96" s="388" t="s">
        <v>2392</v>
      </c>
      <c r="K96" s="388" t="s">
        <v>392</v>
      </c>
      <c r="L96" s="75" t="s">
        <v>2264</v>
      </c>
      <c r="M96" s="75" t="s">
        <v>2350</v>
      </c>
      <c r="N96" s="75" t="s">
        <v>1939</v>
      </c>
      <c r="O96" s="75" t="s">
        <v>1940</v>
      </c>
      <c r="P96" s="75" t="s">
        <v>1941</v>
      </c>
      <c r="Q96" s="370" t="s">
        <v>1941</v>
      </c>
      <c r="R96" s="401"/>
      <c r="S96" s="75" t="s">
        <v>2223</v>
      </c>
      <c r="T96" s="75" t="s">
        <v>366</v>
      </c>
      <c r="U96" s="75" t="s">
        <v>153</v>
      </c>
      <c r="V96" s="75" t="s">
        <v>368</v>
      </c>
      <c r="W96" s="383">
        <v>10</v>
      </c>
      <c r="X96" s="424">
        <v>13</v>
      </c>
      <c r="Y96" s="424"/>
      <c r="Z96" s="424"/>
      <c r="AA96" s="424">
        <v>1</v>
      </c>
      <c r="AB96" s="424"/>
      <c r="AC96" s="424"/>
      <c r="AD96" s="424">
        <v>1</v>
      </c>
      <c r="AE96" s="424"/>
      <c r="AF96" s="424"/>
      <c r="AG96" s="424">
        <v>11</v>
      </c>
      <c r="AH96" s="424"/>
      <c r="AI96" s="424"/>
      <c r="AJ96" s="424" t="s">
        <v>371</v>
      </c>
      <c r="AK96" s="75"/>
      <c r="AL96" s="75"/>
      <c r="AM96" s="75"/>
      <c r="AN96" s="75"/>
      <c r="AO96" s="75" t="s">
        <v>303</v>
      </c>
      <c r="AP96" s="78" t="s">
        <v>1939</v>
      </c>
      <c r="AQ96" s="283">
        <v>0</v>
      </c>
      <c r="AR96" s="283">
        <v>0</v>
      </c>
      <c r="AS96" s="283">
        <v>0</v>
      </c>
      <c r="AT96" s="283">
        <v>0</v>
      </c>
      <c r="AU96" s="283">
        <v>0</v>
      </c>
      <c r="AV96" s="283">
        <v>0</v>
      </c>
      <c r="AW96" s="283">
        <v>0</v>
      </c>
      <c r="AX96" s="283">
        <v>0</v>
      </c>
      <c r="AY96" s="283">
        <v>0</v>
      </c>
      <c r="AZ96" s="283">
        <v>0</v>
      </c>
      <c r="BA96" s="283">
        <v>0</v>
      </c>
      <c r="BB96" s="283">
        <v>0</v>
      </c>
      <c r="BC96" s="283">
        <v>0</v>
      </c>
      <c r="BD96" s="283">
        <v>0</v>
      </c>
      <c r="BE96" s="283">
        <v>0</v>
      </c>
      <c r="BF96" s="283">
        <v>0</v>
      </c>
      <c r="BG96" s="283">
        <v>0</v>
      </c>
      <c r="BH96" s="283">
        <v>0</v>
      </c>
      <c r="BI96" s="283">
        <v>0</v>
      </c>
      <c r="BJ96" s="283">
        <v>0</v>
      </c>
      <c r="BK96" s="283">
        <v>0</v>
      </c>
      <c r="BL96" s="283">
        <v>0</v>
      </c>
      <c r="BM96" s="283">
        <v>0</v>
      </c>
      <c r="BN96" s="283">
        <v>0</v>
      </c>
      <c r="BO96" s="178" t="s">
        <v>372</v>
      </c>
      <c r="BP96" s="178" t="s">
        <v>372</v>
      </c>
      <c r="BQ96" s="178" t="s">
        <v>372</v>
      </c>
      <c r="BR96" s="178" t="s">
        <v>372</v>
      </c>
      <c r="BS96" s="178" t="s">
        <v>372</v>
      </c>
      <c r="BT96" s="178" t="s">
        <v>372</v>
      </c>
      <c r="BU96" s="178" t="s">
        <v>372</v>
      </c>
      <c r="BV96" s="178" t="s">
        <v>372</v>
      </c>
      <c r="BW96" s="178" t="s">
        <v>372</v>
      </c>
      <c r="BX96" s="178" t="s">
        <v>372</v>
      </c>
      <c r="BY96" s="178" t="s">
        <v>372</v>
      </c>
      <c r="BZ96" s="178" t="s">
        <v>372</v>
      </c>
      <c r="CA96" s="352">
        <v>1</v>
      </c>
      <c r="CB96" s="258"/>
      <c r="CC96" s="273">
        <f t="shared" si="15"/>
        <v>0</v>
      </c>
      <c r="CD96" s="273">
        <f t="shared" si="16"/>
        <v>0</v>
      </c>
      <c r="CE96" s="294" t="e">
        <f t="shared" si="17"/>
        <v>#DIV/0!</v>
      </c>
      <c r="CF96" s="294">
        <f t="shared" si="27"/>
        <v>13</v>
      </c>
      <c r="CG96" s="252" t="s">
        <v>1679</v>
      </c>
      <c r="CH96" s="252" t="str">
        <f t="shared" si="18"/>
        <v>Numérica</v>
      </c>
      <c r="CI96" s="252"/>
      <c r="CJ96" s="293">
        <v>2</v>
      </c>
      <c r="CK96" s="290" t="str">
        <f t="shared" si="19"/>
        <v>Oficina de Liquidaciones</v>
      </c>
      <c r="CL96" s="290" t="str">
        <f t="shared" si="20"/>
        <v xml:space="preserve">Visitas de seguimiento de las liquidaciones No Ordenadas por la Superintendencia Nacional de Salud </v>
      </c>
      <c r="CM96" s="290" t="str">
        <f t="shared" si="21"/>
        <v>Número de visitas generadas por la adopción, seguimiento y monitoreo a vigilados en proceso de liquidación NO ordenada por la superintendencia de salud en el trimestre</v>
      </c>
      <c r="CN96" s="301">
        <f t="shared" si="22"/>
        <v>0</v>
      </c>
      <c r="CO96" s="301">
        <f t="shared" si="23"/>
        <v>0</v>
      </c>
      <c r="CP96" s="298" t="e">
        <f t="shared" si="26"/>
        <v>#DIV/0!</v>
      </c>
      <c r="CQ96" s="291">
        <f t="shared" si="24"/>
        <v>13</v>
      </c>
      <c r="CR96" s="291" t="str">
        <f t="shared" si="25"/>
        <v>INCUMPLIO</v>
      </c>
      <c r="DB96" s="293"/>
      <c r="DC96" s="293"/>
      <c r="DD96" s="293"/>
      <c r="DE96" s="293"/>
      <c r="DF96" s="293"/>
      <c r="DG96" s="293"/>
    </row>
    <row r="97" spans="1:111" s="79" customFormat="1" ht="127.5" hidden="1" customHeight="1" thickTop="1" thickBot="1">
      <c r="A97" s="79" t="s">
        <v>1942</v>
      </c>
      <c r="B97" s="74" t="s">
        <v>150</v>
      </c>
      <c r="C97" s="74" t="s">
        <v>363</v>
      </c>
      <c r="D97" s="74" t="s">
        <v>377</v>
      </c>
      <c r="E97" s="74" t="s">
        <v>416</v>
      </c>
      <c r="F97" s="74" t="s">
        <v>416</v>
      </c>
      <c r="G97" s="74" t="s">
        <v>182</v>
      </c>
      <c r="H97" s="74" t="s">
        <v>2257</v>
      </c>
      <c r="I97" s="391" t="s">
        <v>2395</v>
      </c>
      <c r="J97" s="391" t="s">
        <v>2396</v>
      </c>
      <c r="K97" s="388" t="s">
        <v>2277</v>
      </c>
      <c r="L97" s="75" t="s">
        <v>2322</v>
      </c>
      <c r="M97" s="75" t="s">
        <v>2351</v>
      </c>
      <c r="N97" s="75" t="s">
        <v>1942</v>
      </c>
      <c r="O97" s="75" t="s">
        <v>1943</v>
      </c>
      <c r="P97" s="75" t="s">
        <v>1943</v>
      </c>
      <c r="Q97" s="370" t="s">
        <v>1943</v>
      </c>
      <c r="R97" s="401"/>
      <c r="S97" s="75" t="s">
        <v>2224</v>
      </c>
      <c r="T97" s="75" t="s">
        <v>366</v>
      </c>
      <c r="U97" s="75" t="s">
        <v>153</v>
      </c>
      <c r="V97" s="75" t="s">
        <v>368</v>
      </c>
      <c r="W97" s="383">
        <v>0</v>
      </c>
      <c r="X97" s="431">
        <v>4</v>
      </c>
      <c r="Y97" s="424"/>
      <c r="Z97" s="424"/>
      <c r="AA97" s="424">
        <v>1</v>
      </c>
      <c r="AB97" s="424"/>
      <c r="AC97" s="424"/>
      <c r="AD97" s="424">
        <v>1</v>
      </c>
      <c r="AE97" s="424"/>
      <c r="AF97" s="424"/>
      <c r="AG97" s="424">
        <v>1</v>
      </c>
      <c r="AH97" s="424"/>
      <c r="AI97" s="424"/>
      <c r="AJ97" s="424">
        <v>1</v>
      </c>
      <c r="AK97" s="75"/>
      <c r="AL97" s="75"/>
      <c r="AM97" s="75"/>
      <c r="AN97" s="75"/>
      <c r="AO97" s="75" t="s">
        <v>241</v>
      </c>
      <c r="AP97" s="78" t="s">
        <v>1942</v>
      </c>
      <c r="AQ97" s="283">
        <v>0</v>
      </c>
      <c r="AR97" s="283">
        <v>0</v>
      </c>
      <c r="AS97" s="283">
        <v>0</v>
      </c>
      <c r="AT97" s="283">
        <v>0</v>
      </c>
      <c r="AU97" s="283">
        <v>0</v>
      </c>
      <c r="AV97" s="283">
        <v>0</v>
      </c>
      <c r="AW97" s="283">
        <v>0</v>
      </c>
      <c r="AX97" s="283">
        <v>0</v>
      </c>
      <c r="AY97" s="283">
        <v>0</v>
      </c>
      <c r="AZ97" s="283">
        <v>0</v>
      </c>
      <c r="BA97" s="283">
        <v>0</v>
      </c>
      <c r="BB97" s="283">
        <v>0</v>
      </c>
      <c r="BC97" s="283">
        <v>0</v>
      </c>
      <c r="BD97" s="283">
        <v>0</v>
      </c>
      <c r="BE97" s="283">
        <v>0</v>
      </c>
      <c r="BF97" s="283">
        <v>0</v>
      </c>
      <c r="BG97" s="283">
        <v>0</v>
      </c>
      <c r="BH97" s="283">
        <v>0</v>
      </c>
      <c r="BI97" s="283">
        <v>0</v>
      </c>
      <c r="BJ97" s="283">
        <v>0</v>
      </c>
      <c r="BK97" s="283">
        <v>0</v>
      </c>
      <c r="BL97" s="283">
        <v>0</v>
      </c>
      <c r="BM97" s="283">
        <v>0</v>
      </c>
      <c r="BN97" s="283">
        <v>0</v>
      </c>
      <c r="BO97" s="178" t="s">
        <v>372</v>
      </c>
      <c r="BP97" s="178" t="s">
        <v>372</v>
      </c>
      <c r="BQ97" s="178" t="s">
        <v>372</v>
      </c>
      <c r="BR97" s="178" t="s">
        <v>372</v>
      </c>
      <c r="BS97" s="178" t="s">
        <v>372</v>
      </c>
      <c r="BT97" s="178" t="s">
        <v>372</v>
      </c>
      <c r="BU97" s="178" t="s">
        <v>372</v>
      </c>
      <c r="BV97" s="178" t="s">
        <v>372</v>
      </c>
      <c r="BW97" s="178" t="s">
        <v>372</v>
      </c>
      <c r="BX97" s="178" t="s">
        <v>372</v>
      </c>
      <c r="BY97" s="178" t="s">
        <v>372</v>
      </c>
      <c r="BZ97" s="178" t="s">
        <v>372</v>
      </c>
      <c r="CA97" s="352">
        <v>1</v>
      </c>
      <c r="CB97" s="285"/>
      <c r="CC97" s="273">
        <f t="shared" si="15"/>
        <v>0</v>
      </c>
      <c r="CD97" s="273">
        <f t="shared" si="16"/>
        <v>0</v>
      </c>
      <c r="CE97" s="294" t="e">
        <f t="shared" si="17"/>
        <v>#DIV/0!</v>
      </c>
      <c r="CF97" s="294">
        <f t="shared" si="27"/>
        <v>4</v>
      </c>
      <c r="CG97" s="252" t="s">
        <v>1677</v>
      </c>
      <c r="CH97" s="252" t="str">
        <f t="shared" si="18"/>
        <v>Numérica</v>
      </c>
      <c r="CI97" s="252"/>
      <c r="CJ97" s="293">
        <v>3</v>
      </c>
      <c r="CK97" s="288" t="str">
        <f t="shared" si="19"/>
        <v>Oficina de Control Interno</v>
      </c>
      <c r="CL97" s="288" t="str">
        <f t="shared" si="20"/>
        <v>Número de comunicados enfocados en la prevención divulgados</v>
      </c>
      <c r="CM97" s="288" t="str">
        <f t="shared" si="21"/>
        <v>Número de comunicados enfocados en la prevención divulgados</v>
      </c>
      <c r="CN97" s="300">
        <f t="shared" si="22"/>
        <v>0</v>
      </c>
      <c r="CO97" s="300">
        <f t="shared" si="23"/>
        <v>0</v>
      </c>
      <c r="CP97" s="299" t="e">
        <f t="shared" si="26"/>
        <v>#DIV/0!</v>
      </c>
      <c r="CQ97" s="289">
        <f t="shared" si="24"/>
        <v>4</v>
      </c>
      <c r="CR97" s="289" t="str">
        <f t="shared" si="25"/>
        <v>CUMPLIO</v>
      </c>
      <c r="DB97" s="293"/>
      <c r="DC97" s="293"/>
      <c r="DD97" s="293"/>
      <c r="DE97" s="293"/>
      <c r="DF97" s="293"/>
      <c r="DG97" s="293"/>
    </row>
    <row r="98" spans="1:111" s="79" customFormat="1" ht="127.5" hidden="1" customHeight="1" thickTop="1" thickBot="1">
      <c r="A98" s="79" t="s">
        <v>1944</v>
      </c>
      <c r="B98" s="74" t="s">
        <v>150</v>
      </c>
      <c r="C98" s="74" t="s">
        <v>363</v>
      </c>
      <c r="D98" s="74" t="s">
        <v>377</v>
      </c>
      <c r="E98" s="74" t="s">
        <v>416</v>
      </c>
      <c r="F98" s="74" t="s">
        <v>416</v>
      </c>
      <c r="G98" s="74" t="s">
        <v>182</v>
      </c>
      <c r="H98" s="74" t="s">
        <v>2257</v>
      </c>
      <c r="I98" s="391" t="s">
        <v>2395</v>
      </c>
      <c r="J98" s="391" t="s">
        <v>2396</v>
      </c>
      <c r="K98" s="388" t="s">
        <v>2277</v>
      </c>
      <c r="L98" s="75" t="s">
        <v>2322</v>
      </c>
      <c r="M98" s="75" t="s">
        <v>2352</v>
      </c>
      <c r="N98" s="75" t="s">
        <v>1944</v>
      </c>
      <c r="O98" s="75" t="s">
        <v>1945</v>
      </c>
      <c r="P98" s="75" t="s">
        <v>1946</v>
      </c>
      <c r="Q98" s="370" t="s">
        <v>1946</v>
      </c>
      <c r="R98" s="401"/>
      <c r="S98" s="75" t="s">
        <v>2225</v>
      </c>
      <c r="T98" s="75" t="s">
        <v>366</v>
      </c>
      <c r="U98" s="75" t="s">
        <v>153</v>
      </c>
      <c r="V98" s="75" t="s">
        <v>368</v>
      </c>
      <c r="W98" s="381" t="s">
        <v>372</v>
      </c>
      <c r="X98" s="423">
        <v>58</v>
      </c>
      <c r="Y98" s="427"/>
      <c r="Z98" s="427"/>
      <c r="AA98" s="427">
        <v>15</v>
      </c>
      <c r="AB98" s="427"/>
      <c r="AC98" s="427"/>
      <c r="AD98" s="427">
        <v>11</v>
      </c>
      <c r="AE98" s="427"/>
      <c r="AF98" s="427"/>
      <c r="AG98" s="427">
        <v>17</v>
      </c>
      <c r="AH98" s="427"/>
      <c r="AI98" s="427"/>
      <c r="AJ98" s="427">
        <v>15</v>
      </c>
      <c r="AK98" s="75"/>
      <c r="AL98" s="75"/>
      <c r="AM98" s="75"/>
      <c r="AN98" s="75"/>
      <c r="AO98" s="75" t="s">
        <v>241</v>
      </c>
      <c r="AP98" s="78" t="s">
        <v>1944</v>
      </c>
      <c r="AQ98" s="283">
        <v>0</v>
      </c>
      <c r="AR98" s="283">
        <v>0</v>
      </c>
      <c r="AS98" s="283">
        <v>0</v>
      </c>
      <c r="AT98" s="283">
        <v>0</v>
      </c>
      <c r="AU98" s="283">
        <v>0</v>
      </c>
      <c r="AV98" s="283">
        <v>0</v>
      </c>
      <c r="AW98" s="283">
        <v>0</v>
      </c>
      <c r="AX98" s="283">
        <v>0</v>
      </c>
      <c r="AY98" s="283">
        <v>0</v>
      </c>
      <c r="AZ98" s="283">
        <v>0</v>
      </c>
      <c r="BA98" s="283">
        <v>0</v>
      </c>
      <c r="BB98" s="283">
        <v>0</v>
      </c>
      <c r="BC98" s="283">
        <v>0</v>
      </c>
      <c r="BD98" s="283">
        <v>0</v>
      </c>
      <c r="BE98" s="283">
        <v>0</v>
      </c>
      <c r="BF98" s="283">
        <v>0</v>
      </c>
      <c r="BG98" s="283">
        <v>0</v>
      </c>
      <c r="BH98" s="283">
        <v>0</v>
      </c>
      <c r="BI98" s="283">
        <v>0</v>
      </c>
      <c r="BJ98" s="283">
        <v>0</v>
      </c>
      <c r="BK98" s="283">
        <v>0</v>
      </c>
      <c r="BL98" s="283">
        <v>0</v>
      </c>
      <c r="BM98" s="283">
        <v>0</v>
      </c>
      <c r="BN98" s="283">
        <v>0</v>
      </c>
      <c r="BO98" s="178" t="s">
        <v>372</v>
      </c>
      <c r="BP98" s="178" t="s">
        <v>372</v>
      </c>
      <c r="BQ98" s="178" t="s">
        <v>372</v>
      </c>
      <c r="BR98" s="178" t="s">
        <v>372</v>
      </c>
      <c r="BS98" s="178" t="s">
        <v>372</v>
      </c>
      <c r="BT98" s="178" t="s">
        <v>372</v>
      </c>
      <c r="BU98" s="178" t="s">
        <v>372</v>
      </c>
      <c r="BV98" s="178" t="s">
        <v>372</v>
      </c>
      <c r="BW98" s="178" t="s">
        <v>372</v>
      </c>
      <c r="BX98" s="178" t="s">
        <v>372</v>
      </c>
      <c r="BY98" s="178" t="s">
        <v>372</v>
      </c>
      <c r="BZ98" s="178" t="s">
        <v>372</v>
      </c>
      <c r="CA98" s="352">
        <v>1</v>
      </c>
      <c r="CB98" s="285"/>
      <c r="CC98" s="273">
        <f t="shared" si="15"/>
        <v>0</v>
      </c>
      <c r="CD98" s="273">
        <f t="shared" si="16"/>
        <v>0</v>
      </c>
      <c r="CE98" s="294" t="e">
        <f t="shared" si="17"/>
        <v>#DIV/0!</v>
      </c>
      <c r="CF98" s="294">
        <f t="shared" si="27"/>
        <v>58</v>
      </c>
      <c r="CG98" s="252" t="s">
        <v>1677</v>
      </c>
      <c r="CH98" s="252" t="str">
        <f t="shared" si="18"/>
        <v>Numérica</v>
      </c>
      <c r="CI98" s="252"/>
      <c r="CJ98" s="293">
        <v>4</v>
      </c>
      <c r="CK98" s="290" t="str">
        <f t="shared" si="19"/>
        <v>Oficina de Control Interno</v>
      </c>
      <c r="CL98" s="290" t="str">
        <f t="shared" si="20"/>
        <v>Seguimientos de ley y acompañamientos realizados al Programa Anual de Auditorías y Seguimientos</v>
      </c>
      <c r="CM98" s="290" t="str">
        <f t="shared" si="21"/>
        <v>Número de seguimientos de ley y acompañamientos realizados al Programa Anual de Auditorías y Seguimientos</v>
      </c>
      <c r="CN98" s="301">
        <f t="shared" si="22"/>
        <v>0</v>
      </c>
      <c r="CO98" s="301">
        <f t="shared" si="23"/>
        <v>0</v>
      </c>
      <c r="CP98" s="298" t="e">
        <f t="shared" si="26"/>
        <v>#DIV/0!</v>
      </c>
      <c r="CQ98" s="291">
        <f t="shared" si="24"/>
        <v>58</v>
      </c>
      <c r="CR98" s="291" t="str">
        <f t="shared" si="25"/>
        <v>CUMPLIO</v>
      </c>
      <c r="DB98" s="293"/>
      <c r="DC98" s="293"/>
      <c r="DD98" s="293"/>
      <c r="DE98" s="293"/>
      <c r="DF98" s="293"/>
      <c r="DG98" s="293"/>
    </row>
    <row r="99" spans="1:111" s="79" customFormat="1" ht="127.5" customHeight="1" thickTop="1" thickBot="1">
      <c r="A99" s="79" t="s">
        <v>1947</v>
      </c>
      <c r="B99" s="74" t="s">
        <v>150</v>
      </c>
      <c r="C99" s="74" t="s">
        <v>363</v>
      </c>
      <c r="D99" s="74" t="s">
        <v>377</v>
      </c>
      <c r="E99" s="74" t="s">
        <v>381</v>
      </c>
      <c r="F99" s="74" t="s">
        <v>382</v>
      </c>
      <c r="G99" s="74" t="s">
        <v>182</v>
      </c>
      <c r="H99" s="74" t="s">
        <v>2257</v>
      </c>
      <c r="I99" s="389" t="s">
        <v>2393</v>
      </c>
      <c r="J99" s="389" t="s">
        <v>2394</v>
      </c>
      <c r="K99" s="388" t="s">
        <v>2277</v>
      </c>
      <c r="L99" s="75" t="s">
        <v>2322</v>
      </c>
      <c r="M99" s="75" t="s">
        <v>2353</v>
      </c>
      <c r="N99" s="75" t="s">
        <v>1947</v>
      </c>
      <c r="O99" s="75" t="s">
        <v>1948</v>
      </c>
      <c r="P99" s="75" t="s">
        <v>1949</v>
      </c>
      <c r="Q99" s="370" t="s">
        <v>2070</v>
      </c>
      <c r="R99" s="386" t="s">
        <v>2069</v>
      </c>
      <c r="S99" s="75" t="s">
        <v>2475</v>
      </c>
      <c r="T99" s="75" t="s">
        <v>366</v>
      </c>
      <c r="U99" s="75" t="s">
        <v>367</v>
      </c>
      <c r="V99" s="75" t="s">
        <v>368</v>
      </c>
      <c r="W99" s="384" t="s">
        <v>372</v>
      </c>
      <c r="X99" s="382">
        <v>1</v>
      </c>
      <c r="Y99" s="130"/>
      <c r="Z99" s="130"/>
      <c r="AA99" s="130" t="s">
        <v>371</v>
      </c>
      <c r="AB99" s="130"/>
      <c r="AC99" s="130"/>
      <c r="AD99" s="130">
        <v>1</v>
      </c>
      <c r="AE99" s="130"/>
      <c r="AF99" s="130"/>
      <c r="AG99" s="130" t="s">
        <v>371</v>
      </c>
      <c r="AH99" s="130"/>
      <c r="AI99" s="130"/>
      <c r="AJ99" s="130">
        <v>1</v>
      </c>
      <c r="AK99" s="75"/>
      <c r="AL99" s="75"/>
      <c r="AM99" s="75"/>
      <c r="AN99" s="75"/>
      <c r="AO99" s="75" t="s">
        <v>2167</v>
      </c>
      <c r="AP99" s="78" t="s">
        <v>1947</v>
      </c>
      <c r="AQ99" s="283">
        <v>0</v>
      </c>
      <c r="AR99" s="283">
        <v>0</v>
      </c>
      <c r="AS99" s="283">
        <v>0</v>
      </c>
      <c r="AT99" s="283">
        <v>0</v>
      </c>
      <c r="AU99" s="283">
        <v>0</v>
      </c>
      <c r="AV99" s="283">
        <v>0</v>
      </c>
      <c r="AW99" s="283">
        <v>0</v>
      </c>
      <c r="AX99" s="283">
        <v>0</v>
      </c>
      <c r="AY99" s="283">
        <v>0</v>
      </c>
      <c r="AZ99" s="283">
        <v>0</v>
      </c>
      <c r="BA99" s="283">
        <v>0</v>
      </c>
      <c r="BB99" s="283">
        <v>0</v>
      </c>
      <c r="BC99" s="283">
        <v>0</v>
      </c>
      <c r="BD99" s="283">
        <v>0</v>
      </c>
      <c r="BE99" s="283">
        <v>0</v>
      </c>
      <c r="BF99" s="283">
        <v>0</v>
      </c>
      <c r="BG99" s="283">
        <v>0</v>
      </c>
      <c r="BH99" s="283">
        <v>0</v>
      </c>
      <c r="BI99" s="283">
        <v>0</v>
      </c>
      <c r="BJ99" s="283">
        <v>0</v>
      </c>
      <c r="BK99" s="283">
        <v>0</v>
      </c>
      <c r="BL99" s="283">
        <v>0</v>
      </c>
      <c r="BM99" s="283">
        <v>0</v>
      </c>
      <c r="BN99" s="283">
        <v>0</v>
      </c>
      <c r="BO99" s="178" t="s">
        <v>372</v>
      </c>
      <c r="BP99" s="178" t="s">
        <v>372</v>
      </c>
      <c r="BQ99" s="178" t="s">
        <v>372</v>
      </c>
      <c r="BR99" s="178" t="s">
        <v>372</v>
      </c>
      <c r="BS99" s="178" t="s">
        <v>372</v>
      </c>
      <c r="BT99" s="178" t="s">
        <v>372</v>
      </c>
      <c r="BU99" s="178" t="s">
        <v>372</v>
      </c>
      <c r="BV99" s="178" t="s">
        <v>372</v>
      </c>
      <c r="BW99" s="178" t="s">
        <v>372</v>
      </c>
      <c r="BX99" s="178" t="s">
        <v>372</v>
      </c>
      <c r="BY99" s="178" t="s">
        <v>372</v>
      </c>
      <c r="BZ99" s="178" t="s">
        <v>372</v>
      </c>
      <c r="CA99" s="352">
        <v>1</v>
      </c>
      <c r="CB99" s="258"/>
      <c r="CC99" s="273">
        <f t="shared" si="15"/>
        <v>0</v>
      </c>
      <c r="CD99" s="273">
        <f t="shared" si="16"/>
        <v>0</v>
      </c>
      <c r="CE99" s="294" t="e">
        <f t="shared" si="17"/>
        <v>#DIV/0!</v>
      </c>
      <c r="CF99" s="294">
        <f t="shared" si="27"/>
        <v>1</v>
      </c>
      <c r="CG99" s="252" t="s">
        <v>1679</v>
      </c>
      <c r="CH99" s="252" t="str">
        <f t="shared" si="18"/>
        <v xml:space="preserve">Porcentual </v>
      </c>
      <c r="CI99" s="252"/>
      <c r="CJ99" s="293">
        <v>5</v>
      </c>
      <c r="CK99" s="288" t="str">
        <f t="shared" si="19"/>
        <v>Despacho del Superintendente</v>
      </c>
      <c r="CL99" s="288" t="str">
        <f t="shared" si="20"/>
        <v>Modelo de liderazgo implementado</v>
      </c>
      <c r="CM99" s="288" t="str">
        <f t="shared" si="21"/>
        <v xml:space="preserve">Número de actividades ejecutadas del plan de trabajo elaborado en el marco del modelo de liderazgo / Número de actividades programadas en el plan de trabajo elaborado en el marco del modelo de liderazgo </v>
      </c>
      <c r="CN99" s="300">
        <f t="shared" si="22"/>
        <v>0</v>
      </c>
      <c r="CO99" s="300">
        <f t="shared" si="23"/>
        <v>0</v>
      </c>
      <c r="CP99" s="299" t="e">
        <f t="shared" si="26"/>
        <v>#DIV/0!</v>
      </c>
      <c r="CQ99" s="289">
        <f t="shared" si="24"/>
        <v>1</v>
      </c>
      <c r="CR99" s="289" t="str">
        <f t="shared" si="25"/>
        <v>INCUMPLIO</v>
      </c>
      <c r="DB99" s="293"/>
      <c r="DC99" s="293"/>
      <c r="DD99" s="293"/>
      <c r="DE99" s="293"/>
      <c r="DF99" s="293"/>
      <c r="DG99" s="293"/>
    </row>
    <row r="100" spans="1:111" s="79" customFormat="1" ht="127.5" customHeight="1" thickTop="1" thickBot="1">
      <c r="A100" s="79" t="s">
        <v>1950</v>
      </c>
      <c r="B100" s="74" t="s">
        <v>176</v>
      </c>
      <c r="C100" s="74" t="s">
        <v>363</v>
      </c>
      <c r="D100" s="74" t="s">
        <v>2238</v>
      </c>
      <c r="E100" s="74" t="s">
        <v>364</v>
      </c>
      <c r="F100" s="74" t="s">
        <v>365</v>
      </c>
      <c r="G100" s="74" t="s">
        <v>2256</v>
      </c>
      <c r="H100" s="74" t="s">
        <v>2257</v>
      </c>
      <c r="I100" s="390" t="s">
        <v>2387</v>
      </c>
      <c r="J100" s="388" t="s">
        <v>2388</v>
      </c>
      <c r="K100" s="389" t="s">
        <v>2261</v>
      </c>
      <c r="L100" s="75" t="s">
        <v>2259</v>
      </c>
      <c r="M100" s="75" t="s">
        <v>2354</v>
      </c>
      <c r="N100" s="75" t="s">
        <v>1950</v>
      </c>
      <c r="O100" s="75" t="s">
        <v>1951</v>
      </c>
      <c r="P100" s="75" t="s">
        <v>1952</v>
      </c>
      <c r="Q100" s="370" t="s">
        <v>2068</v>
      </c>
      <c r="R100" s="386" t="s">
        <v>2067</v>
      </c>
      <c r="S100" s="75" t="s">
        <v>2476</v>
      </c>
      <c r="T100" s="75" t="s">
        <v>366</v>
      </c>
      <c r="U100" s="75" t="s">
        <v>367</v>
      </c>
      <c r="V100" s="75" t="s">
        <v>368</v>
      </c>
      <c r="W100" s="74">
        <v>0</v>
      </c>
      <c r="X100" s="130">
        <v>1</v>
      </c>
      <c r="Y100" s="130"/>
      <c r="Z100" s="130"/>
      <c r="AA100" s="130" t="s">
        <v>371</v>
      </c>
      <c r="AB100" s="130"/>
      <c r="AC100" s="130"/>
      <c r="AD100" s="130">
        <v>1</v>
      </c>
      <c r="AE100" s="130"/>
      <c r="AF100" s="130"/>
      <c r="AG100" s="130" t="s">
        <v>371</v>
      </c>
      <c r="AH100" s="130"/>
      <c r="AI100" s="130"/>
      <c r="AJ100" s="130">
        <v>1</v>
      </c>
      <c r="AK100" s="75"/>
      <c r="AL100" s="75"/>
      <c r="AM100" s="75"/>
      <c r="AN100" s="75"/>
      <c r="AO100" s="75" t="s">
        <v>2168</v>
      </c>
      <c r="AP100" s="78" t="s">
        <v>1950</v>
      </c>
      <c r="AQ100" s="283">
        <v>0</v>
      </c>
      <c r="AR100" s="283">
        <v>0</v>
      </c>
      <c r="AS100" s="283">
        <v>0</v>
      </c>
      <c r="AT100" s="283">
        <v>0</v>
      </c>
      <c r="AU100" s="283">
        <v>0</v>
      </c>
      <c r="AV100" s="283">
        <v>0</v>
      </c>
      <c r="AW100" s="283">
        <v>0</v>
      </c>
      <c r="AX100" s="283">
        <v>0</v>
      </c>
      <c r="AY100" s="283">
        <v>0</v>
      </c>
      <c r="AZ100" s="283">
        <v>0</v>
      </c>
      <c r="BA100" s="283">
        <v>0</v>
      </c>
      <c r="BB100" s="283">
        <v>0</v>
      </c>
      <c r="BC100" s="283">
        <v>0</v>
      </c>
      <c r="BD100" s="283">
        <v>0</v>
      </c>
      <c r="BE100" s="283">
        <v>0</v>
      </c>
      <c r="BF100" s="283">
        <v>0</v>
      </c>
      <c r="BG100" s="283">
        <v>0</v>
      </c>
      <c r="BH100" s="283">
        <v>0</v>
      </c>
      <c r="BI100" s="283">
        <v>0</v>
      </c>
      <c r="BJ100" s="283">
        <v>0</v>
      </c>
      <c r="BK100" s="283">
        <v>0</v>
      </c>
      <c r="BL100" s="283">
        <v>0</v>
      </c>
      <c r="BM100" s="283">
        <v>0</v>
      </c>
      <c r="BN100" s="283">
        <v>0</v>
      </c>
      <c r="BO100" s="178" t="s">
        <v>372</v>
      </c>
      <c r="BP100" s="178" t="s">
        <v>372</v>
      </c>
      <c r="BQ100" s="178" t="s">
        <v>372</v>
      </c>
      <c r="BR100" s="178" t="s">
        <v>372</v>
      </c>
      <c r="BS100" s="178" t="s">
        <v>372</v>
      </c>
      <c r="BT100" s="178" t="s">
        <v>372</v>
      </c>
      <c r="BU100" s="178" t="s">
        <v>372</v>
      </c>
      <c r="BV100" s="178" t="s">
        <v>372</v>
      </c>
      <c r="BW100" s="178" t="s">
        <v>372</v>
      </c>
      <c r="BX100" s="178" t="s">
        <v>372</v>
      </c>
      <c r="BY100" s="178" t="s">
        <v>372</v>
      </c>
      <c r="BZ100" s="178" t="s">
        <v>372</v>
      </c>
      <c r="CA100" s="352">
        <v>1</v>
      </c>
      <c r="CB100" s="285"/>
      <c r="CC100" s="273">
        <f t="shared" si="15"/>
        <v>0</v>
      </c>
      <c r="CD100" s="273">
        <f t="shared" si="16"/>
        <v>0</v>
      </c>
      <c r="CE100" s="260" t="e">
        <f t="shared" si="17"/>
        <v>#DIV/0!</v>
      </c>
      <c r="CF100" s="293">
        <f t="shared" si="27"/>
        <v>1</v>
      </c>
      <c r="CG100" s="252" t="s">
        <v>1677</v>
      </c>
      <c r="CH100" s="252" t="str">
        <f t="shared" si="18"/>
        <v xml:space="preserve">Porcentual </v>
      </c>
      <c r="CI100" s="252"/>
      <c r="CJ100" s="293">
        <v>1</v>
      </c>
      <c r="CK100" s="290" t="str">
        <f t="shared" si="19"/>
        <v>Secretaria General- Dirección Administrativa</v>
      </c>
      <c r="CL100" s="290" t="str">
        <f t="shared" si="20"/>
        <v>Porcentaje de avance en el Plan de trabajo para la intervención de sedes regionales existentes</v>
      </c>
      <c r="CM100" s="290" t="str">
        <f t="shared" si="21"/>
        <v>(número de acciones ejecutadas para la intervención de sedes regionales existentes / total acciones programadas en el plan de trabajo del semestre)*100%</v>
      </c>
      <c r="CN100" s="301">
        <f t="shared" si="22"/>
        <v>0</v>
      </c>
      <c r="CO100" s="301">
        <f t="shared" si="23"/>
        <v>0</v>
      </c>
      <c r="CP100" s="298" t="e">
        <f t="shared" si="26"/>
        <v>#DIV/0!</v>
      </c>
      <c r="CQ100" s="290">
        <f t="shared" si="24"/>
        <v>1</v>
      </c>
      <c r="CR100" s="291" t="str">
        <f t="shared" si="25"/>
        <v>CUMPLIO</v>
      </c>
      <c r="DB100" s="293"/>
      <c r="DC100" s="293"/>
      <c r="DD100" s="293"/>
      <c r="DE100" s="293"/>
      <c r="DF100" s="293"/>
      <c r="DG100" s="293"/>
    </row>
    <row r="101" spans="1:111" s="79" customFormat="1" ht="127.5" hidden="1" customHeight="1" thickTop="1" thickBot="1">
      <c r="A101" s="79" t="s">
        <v>1953</v>
      </c>
      <c r="B101" s="74" t="s">
        <v>150</v>
      </c>
      <c r="C101" s="74" t="s">
        <v>363</v>
      </c>
      <c r="D101" s="74" t="s">
        <v>377</v>
      </c>
      <c r="E101" s="74" t="s">
        <v>364</v>
      </c>
      <c r="F101" s="74" t="s">
        <v>365</v>
      </c>
      <c r="G101" s="74" t="s">
        <v>182</v>
      </c>
      <c r="H101" s="74" t="s">
        <v>2257</v>
      </c>
      <c r="I101" s="390" t="s">
        <v>2387</v>
      </c>
      <c r="J101" s="388" t="s">
        <v>2388</v>
      </c>
      <c r="K101" s="388" t="s">
        <v>2277</v>
      </c>
      <c r="L101" s="75" t="s">
        <v>2322</v>
      </c>
      <c r="M101" s="75" t="s">
        <v>2355</v>
      </c>
      <c r="N101" s="75" t="s">
        <v>1953</v>
      </c>
      <c r="O101" s="75" t="s">
        <v>1954</v>
      </c>
      <c r="P101" s="75" t="s">
        <v>1955</v>
      </c>
      <c r="Q101" s="370" t="s">
        <v>1955</v>
      </c>
      <c r="R101" s="401"/>
      <c r="S101" s="75" t="s">
        <v>2226</v>
      </c>
      <c r="T101" s="75" t="s">
        <v>366</v>
      </c>
      <c r="U101" s="75" t="s">
        <v>153</v>
      </c>
      <c r="V101" s="75" t="s">
        <v>368</v>
      </c>
      <c r="W101" s="77">
        <v>0</v>
      </c>
      <c r="X101" s="418">
        <v>8</v>
      </c>
      <c r="Y101" s="417"/>
      <c r="Z101" s="417"/>
      <c r="AA101" s="418">
        <v>2</v>
      </c>
      <c r="AB101" s="417"/>
      <c r="AC101" s="417"/>
      <c r="AD101" s="418">
        <v>2</v>
      </c>
      <c r="AE101" s="417"/>
      <c r="AF101" s="417"/>
      <c r="AG101" s="418">
        <v>2</v>
      </c>
      <c r="AH101" s="417"/>
      <c r="AI101" s="417"/>
      <c r="AJ101" s="418">
        <v>2</v>
      </c>
      <c r="AK101" s="75"/>
      <c r="AL101" s="75"/>
      <c r="AM101" s="75"/>
      <c r="AN101" s="75"/>
      <c r="AO101" s="75" t="s">
        <v>2168</v>
      </c>
      <c r="AP101" s="78" t="s">
        <v>1953</v>
      </c>
      <c r="AQ101" s="283">
        <v>0</v>
      </c>
      <c r="AR101" s="283">
        <v>0</v>
      </c>
      <c r="AS101" s="283">
        <v>0</v>
      </c>
      <c r="AT101" s="283">
        <v>0</v>
      </c>
      <c r="AU101" s="283">
        <v>0</v>
      </c>
      <c r="AV101" s="283">
        <v>0</v>
      </c>
      <c r="AW101" s="283">
        <v>0</v>
      </c>
      <c r="AX101" s="283">
        <v>0</v>
      </c>
      <c r="AY101" s="283">
        <v>0</v>
      </c>
      <c r="AZ101" s="283">
        <v>0</v>
      </c>
      <c r="BA101" s="283">
        <v>0</v>
      </c>
      <c r="BB101" s="283">
        <v>0</v>
      </c>
      <c r="BC101" s="283">
        <v>0</v>
      </c>
      <c r="BD101" s="283">
        <v>0</v>
      </c>
      <c r="BE101" s="283">
        <v>0</v>
      </c>
      <c r="BF101" s="283">
        <v>0</v>
      </c>
      <c r="BG101" s="283">
        <v>0</v>
      </c>
      <c r="BH101" s="283">
        <v>0</v>
      </c>
      <c r="BI101" s="283">
        <v>0</v>
      </c>
      <c r="BJ101" s="283">
        <v>0</v>
      </c>
      <c r="BK101" s="283">
        <v>0</v>
      </c>
      <c r="BL101" s="283">
        <v>0</v>
      </c>
      <c r="BM101" s="283">
        <v>0</v>
      </c>
      <c r="BN101" s="283">
        <v>0</v>
      </c>
      <c r="BO101" s="178" t="s">
        <v>372</v>
      </c>
      <c r="BP101" s="178" t="s">
        <v>372</v>
      </c>
      <c r="BQ101" s="178" t="s">
        <v>372</v>
      </c>
      <c r="BR101" s="178" t="s">
        <v>372</v>
      </c>
      <c r="BS101" s="178" t="s">
        <v>372</v>
      </c>
      <c r="BT101" s="178" t="s">
        <v>372</v>
      </c>
      <c r="BU101" s="178" t="s">
        <v>372</v>
      </c>
      <c r="BV101" s="178" t="s">
        <v>372</v>
      </c>
      <c r="BW101" s="178" t="s">
        <v>372</v>
      </c>
      <c r="BX101" s="178" t="s">
        <v>372</v>
      </c>
      <c r="BY101" s="178" t="s">
        <v>372</v>
      </c>
      <c r="BZ101" s="178" t="s">
        <v>372</v>
      </c>
      <c r="CA101" s="352">
        <v>1</v>
      </c>
      <c r="CB101" s="285"/>
      <c r="CC101" s="273">
        <f t="shared" si="15"/>
        <v>0</v>
      </c>
      <c r="CD101" s="273">
        <f t="shared" si="16"/>
        <v>0</v>
      </c>
      <c r="CE101" s="294" t="e">
        <f t="shared" si="17"/>
        <v>#DIV/0!</v>
      </c>
      <c r="CF101" s="294">
        <f t="shared" si="27"/>
        <v>8</v>
      </c>
      <c r="CG101" s="252" t="s">
        <v>1677</v>
      </c>
      <c r="CH101" s="252" t="str">
        <f t="shared" si="18"/>
        <v>Numérica</v>
      </c>
      <c r="CI101" s="252"/>
      <c r="CJ101" s="293">
        <v>2</v>
      </c>
      <c r="CK101" s="288" t="str">
        <f t="shared" si="19"/>
        <v>Secretaria General- Dirección Administrativa</v>
      </c>
      <c r="CL101" s="288" t="str">
        <f t="shared" si="20"/>
        <v xml:space="preserve">	
Socializaciones o sensibilizaciones realizadas a los funcionarios o contratistas que tengan bienes asignados de la entidad</v>
      </c>
      <c r="CM101" s="288" t="str">
        <f t="shared" si="21"/>
        <v>Número de socializaciones o sensibilizaciones  realizadas</v>
      </c>
      <c r="CN101" s="300">
        <f t="shared" si="22"/>
        <v>0</v>
      </c>
      <c r="CO101" s="300">
        <f t="shared" si="23"/>
        <v>0</v>
      </c>
      <c r="CP101" s="299" t="e">
        <f t="shared" si="26"/>
        <v>#DIV/0!</v>
      </c>
      <c r="CQ101" s="289">
        <f t="shared" si="24"/>
        <v>8</v>
      </c>
      <c r="CR101" s="289" t="str">
        <f t="shared" si="25"/>
        <v>CUMPLIO</v>
      </c>
      <c r="DB101" s="293"/>
      <c r="DC101" s="293"/>
      <c r="DD101" s="293"/>
      <c r="DE101" s="293"/>
      <c r="DF101" s="293"/>
      <c r="DG101" s="293"/>
    </row>
    <row r="102" spans="1:111" s="79" customFormat="1" ht="127.5" customHeight="1" thickTop="1" thickBot="1">
      <c r="A102" s="79" t="s">
        <v>1956</v>
      </c>
      <c r="B102" s="74" t="s">
        <v>150</v>
      </c>
      <c r="C102" s="74" t="s">
        <v>363</v>
      </c>
      <c r="D102" s="74" t="s">
        <v>377</v>
      </c>
      <c r="E102" s="74" t="s">
        <v>364</v>
      </c>
      <c r="F102" s="74" t="s">
        <v>365</v>
      </c>
      <c r="G102" s="74" t="s">
        <v>182</v>
      </c>
      <c r="H102" s="74" t="s">
        <v>2257</v>
      </c>
      <c r="I102" s="390" t="s">
        <v>2387</v>
      </c>
      <c r="J102" s="388" t="s">
        <v>2388</v>
      </c>
      <c r="K102" s="388" t="s">
        <v>2277</v>
      </c>
      <c r="L102" s="75" t="s">
        <v>2322</v>
      </c>
      <c r="M102" s="75" t="s">
        <v>2356</v>
      </c>
      <c r="N102" s="75" t="s">
        <v>1956</v>
      </c>
      <c r="O102" s="75" t="s">
        <v>1957</v>
      </c>
      <c r="P102" s="75" t="s">
        <v>1958</v>
      </c>
      <c r="Q102" s="370" t="s">
        <v>2066</v>
      </c>
      <c r="R102" s="386" t="s">
        <v>2065</v>
      </c>
      <c r="S102" s="75" t="s">
        <v>2227</v>
      </c>
      <c r="T102" s="75" t="s">
        <v>366</v>
      </c>
      <c r="U102" s="75" t="s">
        <v>367</v>
      </c>
      <c r="V102" s="75" t="s">
        <v>368</v>
      </c>
      <c r="W102" s="75">
        <v>1</v>
      </c>
      <c r="X102" s="129">
        <v>1</v>
      </c>
      <c r="Y102" s="129"/>
      <c r="Z102" s="129"/>
      <c r="AA102" s="129">
        <v>0.27800000000000002</v>
      </c>
      <c r="AB102" s="129"/>
      <c r="AC102" s="129"/>
      <c r="AD102" s="129">
        <v>0.47199999999999998</v>
      </c>
      <c r="AE102" s="129"/>
      <c r="AF102" s="129"/>
      <c r="AG102" s="129">
        <v>0.77800000000000002</v>
      </c>
      <c r="AH102" s="129"/>
      <c r="AI102" s="129"/>
      <c r="AJ102" s="129">
        <v>1</v>
      </c>
      <c r="AK102" s="75"/>
      <c r="AL102" s="75"/>
      <c r="AM102" s="75"/>
      <c r="AN102" s="75"/>
      <c r="AO102" s="75" t="s">
        <v>2168</v>
      </c>
      <c r="AP102" s="78" t="s">
        <v>1956</v>
      </c>
      <c r="AQ102" s="283">
        <v>0</v>
      </c>
      <c r="AR102" s="283">
        <v>0</v>
      </c>
      <c r="AS102" s="283">
        <v>0</v>
      </c>
      <c r="AT102" s="283">
        <v>0</v>
      </c>
      <c r="AU102" s="283">
        <v>0</v>
      </c>
      <c r="AV102" s="283">
        <v>0</v>
      </c>
      <c r="AW102" s="283">
        <v>0</v>
      </c>
      <c r="AX102" s="283">
        <v>0</v>
      </c>
      <c r="AY102" s="283">
        <v>0</v>
      </c>
      <c r="AZ102" s="283">
        <v>0</v>
      </c>
      <c r="BA102" s="283">
        <v>0</v>
      </c>
      <c r="BB102" s="283">
        <v>0</v>
      </c>
      <c r="BC102" s="283">
        <v>0</v>
      </c>
      <c r="BD102" s="283">
        <v>0</v>
      </c>
      <c r="BE102" s="283">
        <v>0</v>
      </c>
      <c r="BF102" s="283">
        <v>0</v>
      </c>
      <c r="BG102" s="283">
        <v>0</v>
      </c>
      <c r="BH102" s="283">
        <v>0</v>
      </c>
      <c r="BI102" s="283">
        <v>0</v>
      </c>
      <c r="BJ102" s="283">
        <v>0</v>
      </c>
      <c r="BK102" s="283">
        <v>0</v>
      </c>
      <c r="BL102" s="283">
        <v>0</v>
      </c>
      <c r="BM102" s="283">
        <v>0</v>
      </c>
      <c r="BN102" s="283">
        <v>0</v>
      </c>
      <c r="BO102" s="178" t="s">
        <v>372</v>
      </c>
      <c r="BP102" s="178" t="s">
        <v>372</v>
      </c>
      <c r="BQ102" s="178" t="s">
        <v>372</v>
      </c>
      <c r="BR102" s="178" t="s">
        <v>372</v>
      </c>
      <c r="BS102" s="178" t="s">
        <v>372</v>
      </c>
      <c r="BT102" s="178" t="s">
        <v>372</v>
      </c>
      <c r="BU102" s="178" t="s">
        <v>372</v>
      </c>
      <c r="BV102" s="178" t="s">
        <v>372</v>
      </c>
      <c r="BW102" s="178" t="s">
        <v>372</v>
      </c>
      <c r="BX102" s="178" t="s">
        <v>372</v>
      </c>
      <c r="BY102" s="178" t="s">
        <v>372</v>
      </c>
      <c r="BZ102" s="178" t="s">
        <v>372</v>
      </c>
      <c r="CA102" s="352">
        <v>1</v>
      </c>
      <c r="CB102" s="258"/>
      <c r="CC102" s="273">
        <f t="shared" si="15"/>
        <v>0</v>
      </c>
      <c r="CD102" s="273">
        <f t="shared" si="16"/>
        <v>0</v>
      </c>
      <c r="CE102" s="294" t="e">
        <f t="shared" si="17"/>
        <v>#DIV/0!</v>
      </c>
      <c r="CF102" s="294">
        <f t="shared" si="27"/>
        <v>1</v>
      </c>
      <c r="CG102" s="252" t="s">
        <v>1679</v>
      </c>
      <c r="CH102" s="252" t="str">
        <f t="shared" si="18"/>
        <v xml:space="preserve">Porcentual </v>
      </c>
      <c r="CI102" s="252"/>
      <c r="CJ102" s="293">
        <v>3</v>
      </c>
      <c r="CK102" s="290" t="str">
        <f t="shared" si="19"/>
        <v>Secretaria General- Dirección Administrativa</v>
      </c>
      <c r="CL102" s="290" t="str">
        <f t="shared" si="20"/>
        <v>Porcentaje acumulado de avance en la ejecución del cronograma del subsistema del Sistema de Gestión Ambiental-SGA</v>
      </c>
      <c r="CM102" s="290" t="str">
        <f t="shared" si="21"/>
        <v>Número de actividades ejecutadas del subsistema Gestión Ambiental-SGA / Número de actividades programadas del cronograma del Sistema de Gestión Ambiental - SGA</v>
      </c>
      <c r="CN102" s="301">
        <f t="shared" si="22"/>
        <v>0</v>
      </c>
      <c r="CO102" s="301">
        <f t="shared" si="23"/>
        <v>0</v>
      </c>
      <c r="CP102" s="298" t="e">
        <f t="shared" si="26"/>
        <v>#DIV/0!</v>
      </c>
      <c r="CQ102" s="291">
        <f t="shared" si="24"/>
        <v>1</v>
      </c>
      <c r="CR102" s="291" t="str">
        <f t="shared" si="25"/>
        <v>INCUMPLIO</v>
      </c>
      <c r="DB102" s="293"/>
      <c r="DC102" s="293"/>
      <c r="DD102" s="293"/>
      <c r="DE102" s="293"/>
      <c r="DF102" s="293"/>
      <c r="DG102" s="293"/>
    </row>
    <row r="103" spans="1:111" s="79" customFormat="1" ht="127.5" customHeight="1" thickTop="1" thickBot="1">
      <c r="A103" s="79" t="s">
        <v>1959</v>
      </c>
      <c r="B103" s="74" t="s">
        <v>150</v>
      </c>
      <c r="C103" s="74" t="s">
        <v>363</v>
      </c>
      <c r="D103" s="74" t="s">
        <v>377</v>
      </c>
      <c r="E103" s="74" t="s">
        <v>443</v>
      </c>
      <c r="F103" s="74" t="s">
        <v>444</v>
      </c>
      <c r="G103" s="74" t="s">
        <v>182</v>
      </c>
      <c r="H103" s="74" t="s">
        <v>2257</v>
      </c>
      <c r="I103" s="390" t="s">
        <v>2411</v>
      </c>
      <c r="J103" s="388" t="s">
        <v>2412</v>
      </c>
      <c r="K103" s="388" t="s">
        <v>2277</v>
      </c>
      <c r="L103" s="75" t="s">
        <v>2330</v>
      </c>
      <c r="M103" s="75" t="s">
        <v>2357</v>
      </c>
      <c r="N103" s="75" t="s">
        <v>1959</v>
      </c>
      <c r="O103" s="75" t="s">
        <v>1960</v>
      </c>
      <c r="P103" s="74" t="s">
        <v>1961</v>
      </c>
      <c r="Q103" s="370" t="s">
        <v>1961</v>
      </c>
      <c r="R103" s="401" t="s">
        <v>2424</v>
      </c>
      <c r="S103" s="74" t="s">
        <v>2477</v>
      </c>
      <c r="T103" s="75" t="s">
        <v>366</v>
      </c>
      <c r="U103" s="75" t="s">
        <v>367</v>
      </c>
      <c r="V103" s="75" t="s">
        <v>368</v>
      </c>
      <c r="W103" s="76" t="s">
        <v>369</v>
      </c>
      <c r="X103" s="129">
        <v>1</v>
      </c>
      <c r="Y103" s="402"/>
      <c r="Z103" s="402"/>
      <c r="AA103" s="402">
        <v>0.2</v>
      </c>
      <c r="AB103" s="402"/>
      <c r="AC103" s="402"/>
      <c r="AD103" s="402">
        <v>0.4</v>
      </c>
      <c r="AE103" s="402"/>
      <c r="AF103" s="402"/>
      <c r="AG103" s="402">
        <v>0.7</v>
      </c>
      <c r="AH103" s="402"/>
      <c r="AI103" s="402"/>
      <c r="AJ103" s="402">
        <v>1</v>
      </c>
      <c r="AK103" s="75"/>
      <c r="AL103" s="75"/>
      <c r="AM103" s="75"/>
      <c r="AN103" s="75"/>
      <c r="AO103" s="75" t="s">
        <v>2168</v>
      </c>
      <c r="AP103" s="78" t="s">
        <v>1959</v>
      </c>
      <c r="AQ103" s="283">
        <v>0</v>
      </c>
      <c r="AR103" s="283">
        <v>0</v>
      </c>
      <c r="AS103" s="283">
        <v>0</v>
      </c>
      <c r="AT103" s="283">
        <v>0</v>
      </c>
      <c r="AU103" s="283">
        <v>0</v>
      </c>
      <c r="AV103" s="283">
        <v>0</v>
      </c>
      <c r="AW103" s="283">
        <v>0</v>
      </c>
      <c r="AX103" s="283">
        <v>0</v>
      </c>
      <c r="AY103" s="283">
        <v>0</v>
      </c>
      <c r="AZ103" s="283">
        <v>0</v>
      </c>
      <c r="BA103" s="283">
        <v>0</v>
      </c>
      <c r="BB103" s="283">
        <v>0</v>
      </c>
      <c r="BC103" s="283">
        <v>0</v>
      </c>
      <c r="BD103" s="283">
        <v>0</v>
      </c>
      <c r="BE103" s="283">
        <v>0</v>
      </c>
      <c r="BF103" s="283">
        <v>0</v>
      </c>
      <c r="BG103" s="283">
        <v>0</v>
      </c>
      <c r="BH103" s="283">
        <v>0</v>
      </c>
      <c r="BI103" s="283">
        <v>0</v>
      </c>
      <c r="BJ103" s="283">
        <v>0</v>
      </c>
      <c r="BK103" s="283">
        <v>0</v>
      </c>
      <c r="BL103" s="283">
        <v>0</v>
      </c>
      <c r="BM103" s="283">
        <v>0</v>
      </c>
      <c r="BN103" s="283">
        <v>0</v>
      </c>
      <c r="BO103" s="178" t="s">
        <v>372</v>
      </c>
      <c r="BP103" s="178" t="s">
        <v>372</v>
      </c>
      <c r="BQ103" s="178" t="s">
        <v>372</v>
      </c>
      <c r="BR103" s="178" t="s">
        <v>372</v>
      </c>
      <c r="BS103" s="178" t="s">
        <v>372</v>
      </c>
      <c r="BT103" s="178" t="s">
        <v>372</v>
      </c>
      <c r="BU103" s="178" t="s">
        <v>372</v>
      </c>
      <c r="BV103" s="178" t="s">
        <v>372</v>
      </c>
      <c r="BW103" s="178" t="s">
        <v>372</v>
      </c>
      <c r="BX103" s="178" t="s">
        <v>372</v>
      </c>
      <c r="BY103" s="178" t="s">
        <v>372</v>
      </c>
      <c r="BZ103" s="178" t="s">
        <v>372</v>
      </c>
      <c r="CA103" s="352">
        <v>1</v>
      </c>
      <c r="CB103" s="285"/>
      <c r="CC103" s="273">
        <f t="shared" si="15"/>
        <v>0</v>
      </c>
      <c r="CD103" s="273">
        <f t="shared" si="16"/>
        <v>0</v>
      </c>
      <c r="CE103" s="294" t="e">
        <f t="shared" si="17"/>
        <v>#DIV/0!</v>
      </c>
      <c r="CF103" s="294">
        <f t="shared" si="27"/>
        <v>1</v>
      </c>
      <c r="CG103" s="252" t="s">
        <v>1677</v>
      </c>
      <c r="CH103" s="252" t="str">
        <f t="shared" si="18"/>
        <v xml:space="preserve">Porcentual </v>
      </c>
      <c r="CI103" s="252"/>
      <c r="CJ103" s="293">
        <v>4</v>
      </c>
      <c r="CK103" s="288" t="str">
        <f t="shared" si="19"/>
        <v>Secretaria General- Dirección Administrativa</v>
      </c>
      <c r="CL103" s="288" t="str">
        <f t="shared" si="20"/>
        <v>Total inventarios documentales unificados y articulados con el gestor documental de la entidad</v>
      </c>
      <c r="CM103" s="288" t="str">
        <f t="shared" si="21"/>
        <v>Número total inventarios documentales unificados y articulados con el gestor documental de la entidad</v>
      </c>
      <c r="CN103" s="300">
        <f t="shared" si="22"/>
        <v>0</v>
      </c>
      <c r="CO103" s="300">
        <f t="shared" si="23"/>
        <v>0</v>
      </c>
      <c r="CP103" s="299" t="e">
        <f t="shared" si="26"/>
        <v>#DIV/0!</v>
      </c>
      <c r="CQ103" s="289">
        <f t="shared" si="24"/>
        <v>1</v>
      </c>
      <c r="CR103" s="289" t="str">
        <f t="shared" si="25"/>
        <v>CUMPLIO</v>
      </c>
      <c r="DB103" s="293"/>
      <c r="DC103" s="293"/>
      <c r="DD103" s="293"/>
      <c r="DE103" s="293"/>
      <c r="DF103" s="293"/>
      <c r="DG103" s="293"/>
    </row>
    <row r="104" spans="1:111" s="79" customFormat="1" ht="127.5" customHeight="1" thickTop="1" thickBot="1">
      <c r="A104" s="79" t="s">
        <v>1962</v>
      </c>
      <c r="B104" s="74" t="s">
        <v>150</v>
      </c>
      <c r="C104" s="74" t="s">
        <v>363</v>
      </c>
      <c r="D104" s="74" t="s">
        <v>377</v>
      </c>
      <c r="E104" s="74" t="s">
        <v>443</v>
      </c>
      <c r="F104" s="74" t="s">
        <v>444</v>
      </c>
      <c r="G104" s="74" t="s">
        <v>182</v>
      </c>
      <c r="H104" s="74" t="s">
        <v>2257</v>
      </c>
      <c r="I104" s="390" t="s">
        <v>2411</v>
      </c>
      <c r="J104" s="388" t="s">
        <v>2412</v>
      </c>
      <c r="K104" s="75" t="s">
        <v>2277</v>
      </c>
      <c r="L104" s="75" t="s">
        <v>2330</v>
      </c>
      <c r="M104" s="75" t="s">
        <v>2358</v>
      </c>
      <c r="N104" s="75" t="s">
        <v>1962</v>
      </c>
      <c r="O104" s="75" t="s">
        <v>1963</v>
      </c>
      <c r="P104" s="74" t="s">
        <v>1964</v>
      </c>
      <c r="Q104" s="370" t="s">
        <v>2064</v>
      </c>
      <c r="R104" s="386" t="s">
        <v>2063</v>
      </c>
      <c r="S104" s="74" t="s">
        <v>2478</v>
      </c>
      <c r="T104" s="75" t="s">
        <v>366</v>
      </c>
      <c r="U104" s="75" t="s">
        <v>367</v>
      </c>
      <c r="V104" s="75" t="s">
        <v>368</v>
      </c>
      <c r="W104" s="365">
        <v>51</v>
      </c>
      <c r="X104" s="77">
        <v>1</v>
      </c>
      <c r="Y104" s="402"/>
      <c r="Z104" s="402"/>
      <c r="AA104" s="402">
        <v>0.1</v>
      </c>
      <c r="AB104" s="402"/>
      <c r="AC104" s="402"/>
      <c r="AD104" s="402">
        <v>0.19</v>
      </c>
      <c r="AE104" s="402"/>
      <c r="AF104" s="402"/>
      <c r="AG104" s="402">
        <v>0.77</v>
      </c>
      <c r="AH104" s="402"/>
      <c r="AI104" s="402"/>
      <c r="AJ104" s="402">
        <v>1</v>
      </c>
      <c r="AK104" s="75"/>
      <c r="AL104" s="75"/>
      <c r="AM104" s="75"/>
      <c r="AN104" s="75"/>
      <c r="AO104" s="75" t="s">
        <v>2168</v>
      </c>
      <c r="AP104" s="78" t="s">
        <v>1962</v>
      </c>
      <c r="AQ104" s="283">
        <v>0</v>
      </c>
      <c r="AR104" s="283">
        <v>0</v>
      </c>
      <c r="AS104" s="283">
        <v>0</v>
      </c>
      <c r="AT104" s="283">
        <v>0</v>
      </c>
      <c r="AU104" s="283">
        <v>0</v>
      </c>
      <c r="AV104" s="283">
        <v>0</v>
      </c>
      <c r="AW104" s="283">
        <v>0</v>
      </c>
      <c r="AX104" s="283">
        <v>0</v>
      </c>
      <c r="AY104" s="283">
        <v>0</v>
      </c>
      <c r="AZ104" s="283">
        <v>0</v>
      </c>
      <c r="BA104" s="283">
        <v>0</v>
      </c>
      <c r="BB104" s="283">
        <v>0</v>
      </c>
      <c r="BC104" s="283">
        <v>0</v>
      </c>
      <c r="BD104" s="283">
        <v>0</v>
      </c>
      <c r="BE104" s="283">
        <v>0</v>
      </c>
      <c r="BF104" s="283">
        <v>0</v>
      </c>
      <c r="BG104" s="283">
        <v>0</v>
      </c>
      <c r="BH104" s="283">
        <v>0</v>
      </c>
      <c r="BI104" s="283">
        <v>0</v>
      </c>
      <c r="BJ104" s="283">
        <v>0</v>
      </c>
      <c r="BK104" s="283">
        <v>0</v>
      </c>
      <c r="BL104" s="283">
        <v>0</v>
      </c>
      <c r="BM104" s="283">
        <v>0</v>
      </c>
      <c r="BN104" s="283">
        <v>0</v>
      </c>
      <c r="BO104" s="178" t="s">
        <v>372</v>
      </c>
      <c r="BP104" s="178" t="s">
        <v>372</v>
      </c>
      <c r="BQ104" s="178" t="s">
        <v>372</v>
      </c>
      <c r="BR104" s="178" t="s">
        <v>372</v>
      </c>
      <c r="BS104" s="178" t="s">
        <v>372</v>
      </c>
      <c r="BT104" s="178" t="s">
        <v>372</v>
      </c>
      <c r="BU104" s="178" t="s">
        <v>372</v>
      </c>
      <c r="BV104" s="178" t="s">
        <v>372</v>
      </c>
      <c r="BW104" s="178" t="s">
        <v>372</v>
      </c>
      <c r="BX104" s="178" t="s">
        <v>372</v>
      </c>
      <c r="BY104" s="178" t="s">
        <v>372</v>
      </c>
      <c r="BZ104" s="178" t="s">
        <v>372</v>
      </c>
      <c r="CA104" s="352">
        <v>1</v>
      </c>
      <c r="CB104" s="285"/>
      <c r="CC104" s="273">
        <f t="shared" si="15"/>
        <v>0</v>
      </c>
      <c r="CD104" s="273">
        <f t="shared" si="16"/>
        <v>0</v>
      </c>
      <c r="CE104" s="294" t="e">
        <f t="shared" si="17"/>
        <v>#DIV/0!</v>
      </c>
      <c r="CF104" s="294">
        <f t="shared" si="27"/>
        <v>1</v>
      </c>
      <c r="CG104" s="252" t="s">
        <v>1677</v>
      </c>
      <c r="CH104" s="252" t="str">
        <f t="shared" si="18"/>
        <v xml:space="preserve">Porcentual </v>
      </c>
      <c r="CI104" s="252"/>
      <c r="CJ104" s="293">
        <v>5</v>
      </c>
      <c r="CK104" s="290" t="str">
        <f t="shared" si="19"/>
        <v>Secretaria General- Dirección Administrativa</v>
      </c>
      <c r="CL104" s="290" t="str">
        <f t="shared" si="20"/>
        <v>Nivel de madurez de acuerdo con la matriz de cumplimiento del Modelo de Gestión documental y administración de archivos- MGDA</v>
      </c>
      <c r="CM104" s="290" t="str">
        <f t="shared" si="21"/>
        <v>Total de los productos cumplidos del Modelo de Gestión documental y administración de archivos en los dos componentes / Total productos del Modelo de Gestión documental y administración de archivos requeridos en los 3 componentes programados</v>
      </c>
      <c r="CN104" s="301">
        <f t="shared" si="22"/>
        <v>0</v>
      </c>
      <c r="CO104" s="301">
        <f t="shared" si="23"/>
        <v>0</v>
      </c>
      <c r="CP104" s="298" t="e">
        <f t="shared" si="26"/>
        <v>#DIV/0!</v>
      </c>
      <c r="CQ104" s="291">
        <f t="shared" si="24"/>
        <v>1</v>
      </c>
      <c r="CR104" s="291" t="str">
        <f t="shared" si="25"/>
        <v>CUMPLIO</v>
      </c>
      <c r="DB104" s="293"/>
      <c r="DC104" s="293"/>
      <c r="DD104" s="293"/>
      <c r="DE104" s="293"/>
      <c r="DF104" s="293"/>
      <c r="DG104" s="293"/>
    </row>
    <row r="105" spans="1:111" s="79" customFormat="1" ht="127.5" customHeight="1" thickTop="1" thickBot="1">
      <c r="A105" s="79" t="s">
        <v>1965</v>
      </c>
      <c r="B105" s="74" t="s">
        <v>150</v>
      </c>
      <c r="C105" s="74" t="s">
        <v>363</v>
      </c>
      <c r="D105" s="74" t="s">
        <v>377</v>
      </c>
      <c r="E105" s="74" t="s">
        <v>364</v>
      </c>
      <c r="F105" s="74" t="s">
        <v>417</v>
      </c>
      <c r="G105" s="74" t="s">
        <v>182</v>
      </c>
      <c r="H105" s="74" t="s">
        <v>2257</v>
      </c>
      <c r="I105" s="390" t="s">
        <v>2405</v>
      </c>
      <c r="J105" s="388" t="s">
        <v>2406</v>
      </c>
      <c r="K105" s="75" t="s">
        <v>2277</v>
      </c>
      <c r="L105" s="75" t="s">
        <v>2330</v>
      </c>
      <c r="M105" s="75" t="s">
        <v>2359</v>
      </c>
      <c r="N105" s="75" t="s">
        <v>1965</v>
      </c>
      <c r="O105" s="75" t="s">
        <v>1966</v>
      </c>
      <c r="P105" s="74" t="s">
        <v>1967</v>
      </c>
      <c r="Q105" s="370" t="s">
        <v>2062</v>
      </c>
      <c r="R105" s="386" t="s">
        <v>2061</v>
      </c>
      <c r="S105" s="74" t="s">
        <v>2479</v>
      </c>
      <c r="T105" s="75" t="s">
        <v>366</v>
      </c>
      <c r="U105" s="75" t="s">
        <v>367</v>
      </c>
      <c r="V105" s="75" t="s">
        <v>368</v>
      </c>
      <c r="W105" s="365" t="s">
        <v>369</v>
      </c>
      <c r="X105" s="77">
        <v>1</v>
      </c>
      <c r="Y105" s="129"/>
      <c r="Z105" s="129"/>
      <c r="AA105" s="129" t="s">
        <v>371</v>
      </c>
      <c r="AB105" s="129"/>
      <c r="AC105" s="129"/>
      <c r="AD105" s="129">
        <v>0.3</v>
      </c>
      <c r="AE105" s="129"/>
      <c r="AF105" s="129"/>
      <c r="AG105" s="129">
        <v>0.9</v>
      </c>
      <c r="AH105" s="129"/>
      <c r="AI105" s="129"/>
      <c r="AJ105" s="129">
        <v>1</v>
      </c>
      <c r="AK105" s="75"/>
      <c r="AL105" s="75"/>
      <c r="AM105" s="75"/>
      <c r="AN105" s="75"/>
      <c r="AO105" s="75" t="s">
        <v>2165</v>
      </c>
      <c r="AP105" s="78" t="s">
        <v>1965</v>
      </c>
      <c r="AQ105" s="283">
        <v>0</v>
      </c>
      <c r="AR105" s="283">
        <v>0</v>
      </c>
      <c r="AS105" s="283">
        <v>0</v>
      </c>
      <c r="AT105" s="283">
        <v>0</v>
      </c>
      <c r="AU105" s="283">
        <v>0</v>
      </c>
      <c r="AV105" s="283">
        <v>0</v>
      </c>
      <c r="AW105" s="283">
        <v>0</v>
      </c>
      <c r="AX105" s="283">
        <v>0</v>
      </c>
      <c r="AY105" s="283">
        <v>0</v>
      </c>
      <c r="AZ105" s="283">
        <v>0</v>
      </c>
      <c r="BA105" s="283">
        <v>0</v>
      </c>
      <c r="BB105" s="283">
        <v>0</v>
      </c>
      <c r="BC105" s="283">
        <v>0</v>
      </c>
      <c r="BD105" s="283">
        <v>0</v>
      </c>
      <c r="BE105" s="283">
        <v>0</v>
      </c>
      <c r="BF105" s="283">
        <v>0</v>
      </c>
      <c r="BG105" s="283">
        <v>0</v>
      </c>
      <c r="BH105" s="283">
        <v>0</v>
      </c>
      <c r="BI105" s="283">
        <v>0</v>
      </c>
      <c r="BJ105" s="283">
        <v>0</v>
      </c>
      <c r="BK105" s="283">
        <v>0</v>
      </c>
      <c r="BL105" s="283">
        <v>0</v>
      </c>
      <c r="BM105" s="283">
        <v>0</v>
      </c>
      <c r="BN105" s="283">
        <v>0</v>
      </c>
      <c r="BO105" s="178" t="s">
        <v>372</v>
      </c>
      <c r="BP105" s="178" t="s">
        <v>372</v>
      </c>
      <c r="BQ105" s="178" t="s">
        <v>372</v>
      </c>
      <c r="BR105" s="178" t="s">
        <v>372</v>
      </c>
      <c r="BS105" s="178" t="s">
        <v>372</v>
      </c>
      <c r="BT105" s="178" t="s">
        <v>372</v>
      </c>
      <c r="BU105" s="178" t="s">
        <v>372</v>
      </c>
      <c r="BV105" s="178" t="s">
        <v>372</v>
      </c>
      <c r="BW105" s="178" t="s">
        <v>372</v>
      </c>
      <c r="BX105" s="178" t="s">
        <v>372</v>
      </c>
      <c r="BY105" s="178" t="s">
        <v>372</v>
      </c>
      <c r="BZ105" s="178" t="s">
        <v>372</v>
      </c>
      <c r="CA105" s="352">
        <v>2</v>
      </c>
      <c r="CB105" s="258"/>
      <c r="CC105" s="273">
        <f t="shared" si="15"/>
        <v>0</v>
      </c>
      <c r="CD105" s="273">
        <f t="shared" si="16"/>
        <v>0</v>
      </c>
      <c r="CE105" s="260" t="e">
        <f t="shared" si="17"/>
        <v>#DIV/0!</v>
      </c>
      <c r="CF105" s="293">
        <f t="shared" si="27"/>
        <v>1</v>
      </c>
      <c r="CG105" s="252" t="s">
        <v>1677</v>
      </c>
      <c r="CH105" s="252" t="str">
        <f t="shared" si="18"/>
        <v xml:space="preserve">Porcentual </v>
      </c>
      <c r="CI105" s="252"/>
      <c r="CJ105" s="293">
        <v>1</v>
      </c>
      <c r="CK105" s="288" t="str">
        <f t="shared" si="19"/>
        <v>Dirección de Innovación y Desarrollo - Subdirección de Tecnologías de la Información</v>
      </c>
      <c r="CL105" s="288" t="str">
        <f t="shared" si="20"/>
        <v>Total de herramientas aplicables en la SNS (Escáneres, repositorios, etc.)</v>
      </c>
      <c r="CM105" s="288" t="str">
        <f t="shared" si="21"/>
        <v>(total de actividades ejecutadas del plan de trabajo/total de actividades programadas dentro del plan de trabajo "Evaluación de herramientas tecnológicas aplicables)*100</v>
      </c>
      <c r="CN105" s="300">
        <f t="shared" si="22"/>
        <v>0</v>
      </c>
      <c r="CO105" s="300">
        <f t="shared" si="23"/>
        <v>0</v>
      </c>
      <c r="CP105" s="299" t="e">
        <f t="shared" si="26"/>
        <v>#DIV/0!</v>
      </c>
      <c r="CQ105" s="288">
        <f t="shared" si="24"/>
        <v>1</v>
      </c>
      <c r="CR105" s="289" t="str">
        <f t="shared" si="25"/>
        <v>CUMPLIO</v>
      </c>
      <c r="DB105" s="293"/>
      <c r="DC105" s="293"/>
      <c r="DD105" s="293"/>
      <c r="DE105" s="293"/>
      <c r="DF105" s="293"/>
      <c r="DG105" s="293"/>
    </row>
    <row r="106" spans="1:111" s="79" customFormat="1" ht="127.5" customHeight="1" thickTop="1" thickBot="1">
      <c r="A106" s="79" t="s">
        <v>1968</v>
      </c>
      <c r="B106" s="74" t="s">
        <v>150</v>
      </c>
      <c r="C106" s="74" t="s">
        <v>363</v>
      </c>
      <c r="D106" s="74" t="s">
        <v>377</v>
      </c>
      <c r="E106" s="74" t="s">
        <v>364</v>
      </c>
      <c r="F106" s="74" t="s">
        <v>417</v>
      </c>
      <c r="G106" s="74" t="s">
        <v>182</v>
      </c>
      <c r="H106" s="74" t="s">
        <v>2257</v>
      </c>
      <c r="I106" s="390" t="s">
        <v>2405</v>
      </c>
      <c r="J106" s="388" t="s">
        <v>2406</v>
      </c>
      <c r="K106" s="75" t="s">
        <v>2277</v>
      </c>
      <c r="L106" s="75" t="s">
        <v>2330</v>
      </c>
      <c r="M106" s="75" t="s">
        <v>2360</v>
      </c>
      <c r="N106" s="75" t="s">
        <v>1968</v>
      </c>
      <c r="O106" s="87" t="s">
        <v>1969</v>
      </c>
      <c r="P106" s="74" t="s">
        <v>1970</v>
      </c>
      <c r="Q106" s="370" t="s">
        <v>2058</v>
      </c>
      <c r="R106" s="386" t="s">
        <v>2060</v>
      </c>
      <c r="S106" s="74" t="s">
        <v>2480</v>
      </c>
      <c r="T106" s="75" t="s">
        <v>366</v>
      </c>
      <c r="U106" s="75" t="s">
        <v>367</v>
      </c>
      <c r="V106" s="75" t="s">
        <v>368</v>
      </c>
      <c r="W106" s="366" t="s">
        <v>369</v>
      </c>
      <c r="X106" s="77">
        <v>1</v>
      </c>
      <c r="Y106" s="129"/>
      <c r="Z106" s="129"/>
      <c r="AA106" s="129">
        <v>0.25</v>
      </c>
      <c r="AB106" s="129"/>
      <c r="AC106" s="129"/>
      <c r="AD106" s="129">
        <v>0.55000000000000004</v>
      </c>
      <c r="AE106" s="129"/>
      <c r="AF106" s="129"/>
      <c r="AG106" s="129">
        <v>0.9</v>
      </c>
      <c r="AH106" s="129"/>
      <c r="AI106" s="129"/>
      <c r="AJ106" s="129">
        <v>1</v>
      </c>
      <c r="AK106" s="75"/>
      <c r="AL106" s="75"/>
      <c r="AM106" s="75"/>
      <c r="AN106" s="75"/>
      <c r="AO106" s="75" t="s">
        <v>2165</v>
      </c>
      <c r="AP106" s="78" t="s">
        <v>1968</v>
      </c>
      <c r="AQ106" s="283">
        <v>0</v>
      </c>
      <c r="AR106" s="283">
        <v>0</v>
      </c>
      <c r="AS106" s="283">
        <v>0</v>
      </c>
      <c r="AT106" s="283">
        <v>0</v>
      </c>
      <c r="AU106" s="283">
        <v>0</v>
      </c>
      <c r="AV106" s="283">
        <v>0</v>
      </c>
      <c r="AW106" s="283">
        <v>0</v>
      </c>
      <c r="AX106" s="283">
        <v>0</v>
      </c>
      <c r="AY106" s="283">
        <v>0</v>
      </c>
      <c r="AZ106" s="283">
        <v>0</v>
      </c>
      <c r="BA106" s="283">
        <v>0</v>
      </c>
      <c r="BB106" s="283">
        <v>0</v>
      </c>
      <c r="BC106" s="283">
        <v>0</v>
      </c>
      <c r="BD106" s="283">
        <v>0</v>
      </c>
      <c r="BE106" s="283">
        <v>0</v>
      </c>
      <c r="BF106" s="283">
        <v>0</v>
      </c>
      <c r="BG106" s="283">
        <v>0</v>
      </c>
      <c r="BH106" s="283">
        <v>0</v>
      </c>
      <c r="BI106" s="283">
        <v>0</v>
      </c>
      <c r="BJ106" s="283">
        <v>0</v>
      </c>
      <c r="BK106" s="283">
        <v>0</v>
      </c>
      <c r="BL106" s="283">
        <v>0</v>
      </c>
      <c r="BM106" s="283">
        <v>0</v>
      </c>
      <c r="BN106" s="283">
        <v>0</v>
      </c>
      <c r="BO106" s="178" t="s">
        <v>372</v>
      </c>
      <c r="BP106" s="178" t="s">
        <v>372</v>
      </c>
      <c r="BQ106" s="178" t="s">
        <v>372</v>
      </c>
      <c r="BR106" s="178" t="s">
        <v>372</v>
      </c>
      <c r="BS106" s="178" t="s">
        <v>372</v>
      </c>
      <c r="BT106" s="178" t="s">
        <v>372</v>
      </c>
      <c r="BU106" s="178" t="s">
        <v>372</v>
      </c>
      <c r="BV106" s="178" t="s">
        <v>372</v>
      </c>
      <c r="BW106" s="178" t="s">
        <v>372</v>
      </c>
      <c r="BX106" s="178" t="s">
        <v>372</v>
      </c>
      <c r="BY106" s="178" t="s">
        <v>372</v>
      </c>
      <c r="BZ106" s="178" t="s">
        <v>372</v>
      </c>
      <c r="CA106" s="352">
        <v>2</v>
      </c>
      <c r="CB106" s="258"/>
      <c r="CC106" s="273">
        <f t="shared" si="15"/>
        <v>0</v>
      </c>
      <c r="CD106" s="253">
        <v>32</v>
      </c>
      <c r="CE106" s="260">
        <f t="shared" si="17"/>
        <v>0</v>
      </c>
      <c r="CF106" s="293">
        <f t="shared" si="27"/>
        <v>1</v>
      </c>
      <c r="CG106" s="252" t="s">
        <v>1679</v>
      </c>
      <c r="CH106" s="252" t="str">
        <f t="shared" si="18"/>
        <v xml:space="preserve">Porcentual </v>
      </c>
      <c r="CI106" s="252"/>
      <c r="CJ106" s="293">
        <v>2</v>
      </c>
      <c r="CK106" s="290" t="str">
        <f t="shared" si="19"/>
        <v>Dirección de Innovación y Desarrollo - Subdirección de Tecnologías de la Información</v>
      </c>
      <c r="CL106" s="290" t="str">
        <f t="shared" si="20"/>
        <v>Porcentaje de avance en la elaboración de la propuesta de arquitectura tecnológica</v>
      </c>
      <c r="CM106" s="290" t="str">
        <f t="shared" si="21"/>
        <v>(total de actividades ejecutadas del plan de trabajo / total de actividades programadas dentro del plan de trabajo "Arquitectura tecnológica)*100</v>
      </c>
      <c r="CN106" s="301">
        <f t="shared" si="22"/>
        <v>0</v>
      </c>
      <c r="CO106" s="301">
        <f t="shared" si="23"/>
        <v>32</v>
      </c>
      <c r="CP106" s="298">
        <f t="shared" si="26"/>
        <v>0</v>
      </c>
      <c r="CQ106" s="291">
        <f t="shared" si="24"/>
        <v>1</v>
      </c>
      <c r="CR106" s="291" t="str">
        <f t="shared" si="25"/>
        <v>INCUMPLIO</v>
      </c>
      <c r="DB106" s="293"/>
      <c r="DC106" s="293"/>
      <c r="DD106" s="293"/>
      <c r="DE106" s="293"/>
      <c r="DF106" s="293"/>
      <c r="DG106" s="293"/>
    </row>
    <row r="107" spans="1:111" s="79" customFormat="1" ht="127.5" customHeight="1" thickTop="1" thickBot="1">
      <c r="A107" s="79" t="s">
        <v>1971</v>
      </c>
      <c r="B107" s="74" t="s">
        <v>150</v>
      </c>
      <c r="C107" s="74" t="s">
        <v>363</v>
      </c>
      <c r="D107" s="74" t="s">
        <v>377</v>
      </c>
      <c r="E107" s="74" t="s">
        <v>443</v>
      </c>
      <c r="F107" s="74" t="s">
        <v>444</v>
      </c>
      <c r="G107" s="74" t="s">
        <v>182</v>
      </c>
      <c r="H107" s="74" t="s">
        <v>2257</v>
      </c>
      <c r="I107" s="390" t="s">
        <v>2411</v>
      </c>
      <c r="J107" s="388" t="s">
        <v>2412</v>
      </c>
      <c r="K107" s="75" t="s">
        <v>2277</v>
      </c>
      <c r="L107" s="75" t="s">
        <v>2330</v>
      </c>
      <c r="M107" s="75" t="s">
        <v>2361</v>
      </c>
      <c r="N107" s="385" t="s">
        <v>1971</v>
      </c>
      <c r="O107" s="385" t="s">
        <v>1972</v>
      </c>
      <c r="P107" s="387" t="s">
        <v>1973</v>
      </c>
      <c r="Q107" s="364" t="s">
        <v>2058</v>
      </c>
      <c r="R107" s="386" t="s">
        <v>2059</v>
      </c>
      <c r="S107" s="387" t="s">
        <v>2481</v>
      </c>
      <c r="T107" s="385" t="s">
        <v>366</v>
      </c>
      <c r="U107" s="385" t="s">
        <v>367</v>
      </c>
      <c r="V107" s="385" t="s">
        <v>368</v>
      </c>
      <c r="W107" s="385" t="s">
        <v>369</v>
      </c>
      <c r="X107" s="440">
        <v>1</v>
      </c>
      <c r="Y107" s="441"/>
      <c r="Z107" s="441"/>
      <c r="AA107" s="441">
        <v>0.4</v>
      </c>
      <c r="AB107" s="441"/>
      <c r="AC107" s="441"/>
      <c r="AD107" s="441">
        <v>0.6</v>
      </c>
      <c r="AE107" s="441"/>
      <c r="AF107" s="441"/>
      <c r="AG107" s="441" t="s">
        <v>371</v>
      </c>
      <c r="AH107" s="441"/>
      <c r="AI107" s="441"/>
      <c r="AJ107" s="441" t="s">
        <v>371</v>
      </c>
      <c r="AK107" s="385"/>
      <c r="AL107" s="385"/>
      <c r="AM107" s="385"/>
      <c r="AN107" s="385"/>
      <c r="AO107" s="385" t="s">
        <v>2168</v>
      </c>
      <c r="AP107" s="78" t="s">
        <v>1971</v>
      </c>
      <c r="AQ107" s="283">
        <v>0</v>
      </c>
      <c r="AR107" s="283">
        <v>0</v>
      </c>
      <c r="AS107" s="283">
        <v>0</v>
      </c>
      <c r="AT107" s="283">
        <v>0</v>
      </c>
      <c r="AU107" s="283">
        <v>0</v>
      </c>
      <c r="AV107" s="283">
        <v>0</v>
      </c>
      <c r="AW107" s="283">
        <v>0</v>
      </c>
      <c r="AX107" s="283">
        <v>0</v>
      </c>
      <c r="AY107" s="283">
        <v>0</v>
      </c>
      <c r="AZ107" s="283">
        <v>0</v>
      </c>
      <c r="BA107" s="283">
        <v>0</v>
      </c>
      <c r="BB107" s="283">
        <v>0</v>
      </c>
      <c r="BC107" s="283">
        <v>0</v>
      </c>
      <c r="BD107" s="283">
        <v>0</v>
      </c>
      <c r="BE107" s="283">
        <v>0</v>
      </c>
      <c r="BF107" s="283">
        <v>0</v>
      </c>
      <c r="BG107" s="283">
        <v>0</v>
      </c>
      <c r="BH107" s="283">
        <v>0</v>
      </c>
      <c r="BI107" s="283">
        <v>0</v>
      </c>
      <c r="BJ107" s="283">
        <v>0</v>
      </c>
      <c r="BK107" s="283">
        <v>0</v>
      </c>
      <c r="BL107" s="283">
        <v>0</v>
      </c>
      <c r="BM107" s="283">
        <v>0</v>
      </c>
      <c r="BN107" s="283">
        <v>0</v>
      </c>
      <c r="BO107" s="178" t="s">
        <v>372</v>
      </c>
      <c r="BP107" s="178" t="s">
        <v>372</v>
      </c>
      <c r="BQ107" s="178" t="s">
        <v>372</v>
      </c>
      <c r="BR107" s="178" t="s">
        <v>372</v>
      </c>
      <c r="BS107" s="178" t="s">
        <v>372</v>
      </c>
      <c r="BT107" s="178" t="s">
        <v>372</v>
      </c>
      <c r="BU107" s="178" t="s">
        <v>372</v>
      </c>
      <c r="BV107" s="178" t="s">
        <v>372</v>
      </c>
      <c r="BW107" s="178" t="s">
        <v>372</v>
      </c>
      <c r="BX107" s="178" t="s">
        <v>372</v>
      </c>
      <c r="BY107" s="178" t="s">
        <v>372</v>
      </c>
      <c r="BZ107" s="178" t="s">
        <v>372</v>
      </c>
      <c r="CA107" s="352">
        <v>1</v>
      </c>
      <c r="CB107" s="285"/>
      <c r="CC107" s="273">
        <f t="shared" si="15"/>
        <v>0</v>
      </c>
      <c r="CD107" s="273">
        <f t="shared" si="16"/>
        <v>0</v>
      </c>
      <c r="CE107" s="294" t="e">
        <f t="shared" si="17"/>
        <v>#DIV/0!</v>
      </c>
      <c r="CF107" s="294">
        <f t="shared" si="27"/>
        <v>1</v>
      </c>
      <c r="CG107" s="252" t="s">
        <v>1677</v>
      </c>
      <c r="CH107" s="252" t="str">
        <f t="shared" si="18"/>
        <v xml:space="preserve">Porcentual </v>
      </c>
      <c r="CI107" s="252"/>
      <c r="CJ107" s="293">
        <v>1</v>
      </c>
      <c r="CK107" s="288" t="str">
        <f t="shared" si="19"/>
        <v>Secretaria General- Dirección Administrativa</v>
      </c>
      <c r="CL107" s="288" t="str">
        <f t="shared" si="20"/>
        <v>Porcentaje de avance en la validación de funcionalidades</v>
      </c>
      <c r="CM107" s="288" t="str">
        <f t="shared" si="21"/>
        <v>(total de actividades ejecutadas del plan de trabajo / total de actividades programadas en el trimestre dentro del plan de trabajo validación de usuarios clave)*100</v>
      </c>
      <c r="CN107" s="300">
        <f t="shared" si="22"/>
        <v>0</v>
      </c>
      <c r="CO107" s="300">
        <f t="shared" si="23"/>
        <v>0</v>
      </c>
      <c r="CP107" s="299" t="e">
        <f t="shared" si="26"/>
        <v>#DIV/0!</v>
      </c>
      <c r="CQ107" s="289">
        <f t="shared" si="24"/>
        <v>1</v>
      </c>
      <c r="CR107" s="289" t="str">
        <f t="shared" si="25"/>
        <v>CUMPLIO</v>
      </c>
      <c r="DB107" s="293"/>
      <c r="DC107" s="293"/>
      <c r="DD107" s="293"/>
      <c r="DE107" s="293"/>
      <c r="DF107" s="293"/>
      <c r="DG107" s="293"/>
    </row>
    <row r="108" spans="1:111" s="79" customFormat="1" ht="127.5" customHeight="1" thickTop="1" thickBot="1">
      <c r="A108" s="79" t="s">
        <v>1974</v>
      </c>
      <c r="B108" s="74" t="s">
        <v>150</v>
      </c>
      <c r="C108" s="74" t="s">
        <v>363</v>
      </c>
      <c r="D108" s="74" t="s">
        <v>377</v>
      </c>
      <c r="E108" s="74" t="s">
        <v>364</v>
      </c>
      <c r="F108" s="74" t="s">
        <v>417</v>
      </c>
      <c r="G108" s="74" t="s">
        <v>182</v>
      </c>
      <c r="H108" s="74" t="s">
        <v>2257</v>
      </c>
      <c r="I108" s="390" t="s">
        <v>2405</v>
      </c>
      <c r="J108" s="388" t="s">
        <v>2406</v>
      </c>
      <c r="K108" s="75" t="s">
        <v>2277</v>
      </c>
      <c r="L108" s="75" t="s">
        <v>2330</v>
      </c>
      <c r="M108" s="75" t="s">
        <v>2362</v>
      </c>
      <c r="N108" s="385" t="s">
        <v>1974</v>
      </c>
      <c r="O108" s="385" t="s">
        <v>1975</v>
      </c>
      <c r="P108" s="387" t="s">
        <v>1976</v>
      </c>
      <c r="Q108" s="364" t="s">
        <v>2058</v>
      </c>
      <c r="R108" s="386" t="s">
        <v>2057</v>
      </c>
      <c r="S108" s="387" t="s">
        <v>2482</v>
      </c>
      <c r="T108" s="385" t="s">
        <v>366</v>
      </c>
      <c r="U108" s="385" t="s">
        <v>367</v>
      </c>
      <c r="V108" s="385" t="s">
        <v>368</v>
      </c>
      <c r="W108" s="385" t="s">
        <v>369</v>
      </c>
      <c r="X108" s="440">
        <v>1</v>
      </c>
      <c r="Y108" s="441"/>
      <c r="Z108" s="441"/>
      <c r="AA108" s="441">
        <v>0.25</v>
      </c>
      <c r="AB108" s="441"/>
      <c r="AC108" s="441"/>
      <c r="AD108" s="441">
        <v>0.55000000000000004</v>
      </c>
      <c r="AE108" s="441"/>
      <c r="AF108" s="441"/>
      <c r="AG108" s="441">
        <v>0.75</v>
      </c>
      <c r="AH108" s="441"/>
      <c r="AI108" s="441"/>
      <c r="AJ108" s="441">
        <v>1</v>
      </c>
      <c r="AK108" s="385"/>
      <c r="AL108" s="385"/>
      <c r="AM108" s="385"/>
      <c r="AN108" s="385"/>
      <c r="AO108" s="385" t="s">
        <v>2165</v>
      </c>
      <c r="AP108" s="78" t="s">
        <v>1974</v>
      </c>
      <c r="AQ108" s="283">
        <v>0</v>
      </c>
      <c r="AR108" s="283">
        <v>0</v>
      </c>
      <c r="AS108" s="283">
        <v>0</v>
      </c>
      <c r="AT108" s="283">
        <v>0</v>
      </c>
      <c r="AU108" s="283">
        <v>0</v>
      </c>
      <c r="AV108" s="283">
        <v>0</v>
      </c>
      <c r="AW108" s="283">
        <v>0</v>
      </c>
      <c r="AX108" s="283">
        <v>0</v>
      </c>
      <c r="AY108" s="283">
        <v>0</v>
      </c>
      <c r="AZ108" s="283">
        <v>0</v>
      </c>
      <c r="BA108" s="283">
        <v>0</v>
      </c>
      <c r="BB108" s="283">
        <v>0</v>
      </c>
      <c r="BC108" s="283">
        <v>0</v>
      </c>
      <c r="BD108" s="283">
        <v>0</v>
      </c>
      <c r="BE108" s="283">
        <v>0</v>
      </c>
      <c r="BF108" s="283">
        <v>0</v>
      </c>
      <c r="BG108" s="283">
        <v>0</v>
      </c>
      <c r="BH108" s="283">
        <v>0</v>
      </c>
      <c r="BI108" s="283">
        <v>0</v>
      </c>
      <c r="BJ108" s="283">
        <v>0</v>
      </c>
      <c r="BK108" s="283">
        <v>0</v>
      </c>
      <c r="BL108" s="283">
        <v>0</v>
      </c>
      <c r="BM108" s="283">
        <v>0</v>
      </c>
      <c r="BN108" s="283">
        <v>0</v>
      </c>
      <c r="BO108" s="178" t="s">
        <v>372</v>
      </c>
      <c r="BP108" s="178" t="s">
        <v>372</v>
      </c>
      <c r="BQ108" s="178" t="s">
        <v>372</v>
      </c>
      <c r="BR108" s="178" t="s">
        <v>372</v>
      </c>
      <c r="BS108" s="178" t="s">
        <v>372</v>
      </c>
      <c r="BT108" s="178" t="s">
        <v>372</v>
      </c>
      <c r="BU108" s="178" t="s">
        <v>372</v>
      </c>
      <c r="BV108" s="178" t="s">
        <v>372</v>
      </c>
      <c r="BW108" s="178" t="s">
        <v>372</v>
      </c>
      <c r="BX108" s="178" t="s">
        <v>372</v>
      </c>
      <c r="BY108" s="178" t="s">
        <v>372</v>
      </c>
      <c r="BZ108" s="178" t="s">
        <v>372</v>
      </c>
      <c r="CA108" s="352">
        <v>1</v>
      </c>
      <c r="CB108" s="285"/>
      <c r="CC108" s="273">
        <f t="shared" si="15"/>
        <v>0</v>
      </c>
      <c r="CD108" s="273">
        <f t="shared" si="16"/>
        <v>0</v>
      </c>
      <c r="CE108" s="294" t="e">
        <f t="shared" si="17"/>
        <v>#DIV/0!</v>
      </c>
      <c r="CF108" s="294">
        <f t="shared" si="27"/>
        <v>1</v>
      </c>
      <c r="CG108" s="252" t="s">
        <v>1677</v>
      </c>
      <c r="CH108" s="252" t="str">
        <f t="shared" si="18"/>
        <v xml:space="preserve">Porcentual </v>
      </c>
      <c r="CI108" s="252"/>
      <c r="CJ108" s="293">
        <v>2</v>
      </c>
      <c r="CK108" s="290" t="str">
        <f t="shared" si="19"/>
        <v>Dirección de Innovación y Desarrollo - Subdirección de Tecnologías de la Información</v>
      </c>
      <c r="CL108" s="290" t="str">
        <f t="shared" si="20"/>
        <v>Porcentaje de avance en el diseño de la estrategia de interoperabilidad</v>
      </c>
      <c r="CM108" s="290" t="str">
        <f t="shared" si="21"/>
        <v>(total de actividades ejecutadas del plan de trabajo / total de actividades programadas para el diseño de la estrategia de interoperabilidad)*100</v>
      </c>
      <c r="CN108" s="301">
        <f t="shared" si="22"/>
        <v>0</v>
      </c>
      <c r="CO108" s="301">
        <f t="shared" si="23"/>
        <v>0</v>
      </c>
      <c r="CP108" s="298" t="e">
        <f t="shared" si="26"/>
        <v>#DIV/0!</v>
      </c>
      <c r="CQ108" s="291">
        <f t="shared" si="24"/>
        <v>1</v>
      </c>
      <c r="CR108" s="291" t="str">
        <f t="shared" si="25"/>
        <v>CUMPLIO</v>
      </c>
      <c r="DB108" s="293"/>
      <c r="DC108" s="293"/>
      <c r="DD108" s="293"/>
      <c r="DE108" s="293"/>
      <c r="DF108" s="293"/>
      <c r="DG108" s="293"/>
    </row>
    <row r="109" spans="1:111" s="79" customFormat="1" ht="127.5" customHeight="1" thickTop="1" thickBot="1">
      <c r="A109" s="79" t="s">
        <v>1977</v>
      </c>
      <c r="B109" s="74" t="s">
        <v>150</v>
      </c>
      <c r="C109" s="74" t="s">
        <v>363</v>
      </c>
      <c r="D109" s="74" t="s">
        <v>377</v>
      </c>
      <c r="E109" s="74" t="s">
        <v>364</v>
      </c>
      <c r="F109" s="74" t="s">
        <v>417</v>
      </c>
      <c r="G109" s="74" t="s">
        <v>182</v>
      </c>
      <c r="H109" s="74" t="s">
        <v>2257</v>
      </c>
      <c r="I109" s="390" t="s">
        <v>2405</v>
      </c>
      <c r="J109" s="388" t="s">
        <v>2406</v>
      </c>
      <c r="K109" s="75" t="s">
        <v>2277</v>
      </c>
      <c r="L109" s="75" t="s">
        <v>2330</v>
      </c>
      <c r="M109" s="75" t="s">
        <v>2363</v>
      </c>
      <c r="N109" s="385" t="s">
        <v>1977</v>
      </c>
      <c r="O109" s="385" t="s">
        <v>1978</v>
      </c>
      <c r="P109" s="387" t="s">
        <v>1979</v>
      </c>
      <c r="Q109" s="364" t="s">
        <v>2053</v>
      </c>
      <c r="R109" s="386" t="s">
        <v>2056</v>
      </c>
      <c r="S109" s="387" t="s">
        <v>2483</v>
      </c>
      <c r="T109" s="385" t="s">
        <v>366</v>
      </c>
      <c r="U109" s="385" t="s">
        <v>367</v>
      </c>
      <c r="V109" s="385" t="s">
        <v>368</v>
      </c>
      <c r="W109" s="385" t="s">
        <v>369</v>
      </c>
      <c r="X109" s="440">
        <v>1</v>
      </c>
      <c r="Y109" s="441"/>
      <c r="Z109" s="441"/>
      <c r="AA109" s="441">
        <v>0.3</v>
      </c>
      <c r="AB109" s="441"/>
      <c r="AC109" s="441"/>
      <c r="AD109" s="441">
        <v>0.9</v>
      </c>
      <c r="AE109" s="441"/>
      <c r="AF109" s="441"/>
      <c r="AG109" s="441">
        <v>1</v>
      </c>
      <c r="AH109" s="441"/>
      <c r="AI109" s="441"/>
      <c r="AJ109" s="441" t="s">
        <v>371</v>
      </c>
      <c r="AK109" s="385"/>
      <c r="AL109" s="385"/>
      <c r="AM109" s="385"/>
      <c r="AN109" s="385"/>
      <c r="AO109" s="385" t="s">
        <v>2165</v>
      </c>
      <c r="AP109" s="78" t="s">
        <v>1977</v>
      </c>
      <c r="AQ109" s="283">
        <v>0</v>
      </c>
      <c r="AR109" s="283">
        <v>0</v>
      </c>
      <c r="AS109" s="283">
        <v>0</v>
      </c>
      <c r="AT109" s="283">
        <v>0</v>
      </c>
      <c r="AU109" s="283">
        <v>0</v>
      </c>
      <c r="AV109" s="283">
        <v>0</v>
      </c>
      <c r="AW109" s="283">
        <v>0</v>
      </c>
      <c r="AX109" s="283">
        <v>0</v>
      </c>
      <c r="AY109" s="283">
        <v>0</v>
      </c>
      <c r="AZ109" s="283">
        <v>0</v>
      </c>
      <c r="BA109" s="283">
        <v>0</v>
      </c>
      <c r="BB109" s="283">
        <v>0</v>
      </c>
      <c r="BC109" s="283">
        <v>0</v>
      </c>
      <c r="BD109" s="283">
        <v>0</v>
      </c>
      <c r="BE109" s="283">
        <v>0</v>
      </c>
      <c r="BF109" s="283">
        <v>0</v>
      </c>
      <c r="BG109" s="283">
        <v>0</v>
      </c>
      <c r="BH109" s="283">
        <v>0</v>
      </c>
      <c r="BI109" s="283">
        <v>0</v>
      </c>
      <c r="BJ109" s="283">
        <v>0</v>
      </c>
      <c r="BK109" s="283">
        <v>0</v>
      </c>
      <c r="BL109" s="283">
        <v>0</v>
      </c>
      <c r="BM109" s="283">
        <v>0</v>
      </c>
      <c r="BN109" s="283">
        <v>0</v>
      </c>
      <c r="BO109" s="178" t="s">
        <v>372</v>
      </c>
      <c r="BP109" s="178" t="s">
        <v>372</v>
      </c>
      <c r="BQ109" s="178" t="s">
        <v>372</v>
      </c>
      <c r="BR109" s="178" t="s">
        <v>372</v>
      </c>
      <c r="BS109" s="178" t="s">
        <v>372</v>
      </c>
      <c r="BT109" s="178" t="s">
        <v>372</v>
      </c>
      <c r="BU109" s="178" t="s">
        <v>372</v>
      </c>
      <c r="BV109" s="178" t="s">
        <v>372</v>
      </c>
      <c r="BW109" s="178" t="s">
        <v>372</v>
      </c>
      <c r="BX109" s="178" t="s">
        <v>372</v>
      </c>
      <c r="BY109" s="178" t="s">
        <v>372</v>
      </c>
      <c r="BZ109" s="178" t="s">
        <v>372</v>
      </c>
      <c r="CA109" s="352">
        <v>1</v>
      </c>
      <c r="CB109" s="285"/>
      <c r="CC109" s="273">
        <f t="shared" si="15"/>
        <v>0</v>
      </c>
      <c r="CD109" s="273">
        <f t="shared" si="16"/>
        <v>0</v>
      </c>
      <c r="CE109" s="294" t="e">
        <f t="shared" si="17"/>
        <v>#DIV/0!</v>
      </c>
      <c r="CF109" s="294">
        <f t="shared" si="27"/>
        <v>1</v>
      </c>
      <c r="CG109" s="252" t="s">
        <v>1677</v>
      </c>
      <c r="CH109" s="252" t="str">
        <f t="shared" si="18"/>
        <v xml:space="preserve">Porcentual </v>
      </c>
      <c r="CI109" s="252"/>
      <c r="CJ109" s="293">
        <v>3</v>
      </c>
      <c r="CK109" s="288" t="str">
        <f t="shared" si="19"/>
        <v>Dirección de Innovación y Desarrollo - Subdirección de Tecnologías de la Información</v>
      </c>
      <c r="CL109" s="288" t="str">
        <f t="shared" si="20"/>
        <v>Porcentaje de avance en la socialización de avances tecnológicos con áreas estratégicas</v>
      </c>
      <c r="CM109" s="288" t="str">
        <f t="shared" si="21"/>
        <v>(total de actividades realizadas / total de actividades para realizar la socialización de avances tecnológicos programadas para el diseño de la estrategia de interoperabilidad)*100</v>
      </c>
      <c r="CN109" s="300">
        <f t="shared" si="22"/>
        <v>0</v>
      </c>
      <c r="CO109" s="300">
        <f t="shared" si="23"/>
        <v>0</v>
      </c>
      <c r="CP109" s="299" t="e">
        <f t="shared" si="26"/>
        <v>#DIV/0!</v>
      </c>
      <c r="CQ109" s="289">
        <f t="shared" si="24"/>
        <v>1</v>
      </c>
      <c r="CR109" s="289" t="str">
        <f t="shared" si="25"/>
        <v>CUMPLIO</v>
      </c>
      <c r="DB109" s="293"/>
      <c r="DC109" s="293"/>
      <c r="DD109" s="293"/>
      <c r="DE109" s="293"/>
      <c r="DF109" s="293"/>
      <c r="DG109" s="293"/>
    </row>
    <row r="110" spans="1:111" s="79" customFormat="1" ht="127.5" customHeight="1" thickTop="1" thickBot="1">
      <c r="A110" s="79" t="s">
        <v>1980</v>
      </c>
      <c r="B110" s="74" t="s">
        <v>150</v>
      </c>
      <c r="C110" s="74" t="s">
        <v>363</v>
      </c>
      <c r="D110" s="74" t="s">
        <v>377</v>
      </c>
      <c r="E110" s="74" t="s">
        <v>443</v>
      </c>
      <c r="F110" s="74" t="s">
        <v>444</v>
      </c>
      <c r="G110" s="74" t="s">
        <v>182</v>
      </c>
      <c r="H110" s="74" t="s">
        <v>2257</v>
      </c>
      <c r="I110" s="390" t="s">
        <v>2411</v>
      </c>
      <c r="J110" s="388" t="s">
        <v>2412</v>
      </c>
      <c r="K110" s="75" t="s">
        <v>2277</v>
      </c>
      <c r="L110" s="75" t="s">
        <v>2330</v>
      </c>
      <c r="M110" s="75" t="s">
        <v>2364</v>
      </c>
      <c r="N110" s="385" t="s">
        <v>1980</v>
      </c>
      <c r="O110" s="385" t="s">
        <v>1981</v>
      </c>
      <c r="P110" s="387" t="s">
        <v>1982</v>
      </c>
      <c r="Q110" s="364" t="s">
        <v>2055</v>
      </c>
      <c r="R110" s="386" t="s">
        <v>2054</v>
      </c>
      <c r="S110" s="387" t="s">
        <v>2484</v>
      </c>
      <c r="T110" s="385" t="s">
        <v>366</v>
      </c>
      <c r="U110" s="385" t="s">
        <v>367</v>
      </c>
      <c r="V110" s="385" t="s">
        <v>368</v>
      </c>
      <c r="W110" s="385" t="s">
        <v>369</v>
      </c>
      <c r="X110" s="440">
        <v>1</v>
      </c>
      <c r="Y110" s="441"/>
      <c r="Z110" s="441"/>
      <c r="AA110" s="441">
        <v>0.1</v>
      </c>
      <c r="AB110" s="441"/>
      <c r="AC110" s="441"/>
      <c r="AD110" s="441">
        <v>0.55000000000000004</v>
      </c>
      <c r="AE110" s="441"/>
      <c r="AF110" s="441"/>
      <c r="AG110" s="441">
        <v>0.9</v>
      </c>
      <c r="AH110" s="441"/>
      <c r="AI110" s="441"/>
      <c r="AJ110" s="441">
        <v>1</v>
      </c>
      <c r="AK110" s="385"/>
      <c r="AL110" s="385"/>
      <c r="AM110" s="385"/>
      <c r="AN110" s="385"/>
      <c r="AO110" s="385" t="s">
        <v>2168</v>
      </c>
      <c r="AP110" s="78" t="s">
        <v>1980</v>
      </c>
      <c r="AQ110" s="283">
        <v>0</v>
      </c>
      <c r="AR110" s="283">
        <v>0</v>
      </c>
      <c r="AS110" s="283">
        <v>0</v>
      </c>
      <c r="AT110" s="283">
        <v>0</v>
      </c>
      <c r="AU110" s="283">
        <v>0</v>
      </c>
      <c r="AV110" s="283">
        <v>0</v>
      </c>
      <c r="AW110" s="283">
        <v>0</v>
      </c>
      <c r="AX110" s="283">
        <v>0</v>
      </c>
      <c r="AY110" s="283">
        <v>0</v>
      </c>
      <c r="AZ110" s="283">
        <v>0</v>
      </c>
      <c r="BA110" s="283">
        <v>0</v>
      </c>
      <c r="BB110" s="283">
        <v>0</v>
      </c>
      <c r="BC110" s="283">
        <v>0</v>
      </c>
      <c r="BD110" s="283">
        <v>0</v>
      </c>
      <c r="BE110" s="283">
        <v>0</v>
      </c>
      <c r="BF110" s="283">
        <v>0</v>
      </c>
      <c r="BG110" s="283">
        <v>0</v>
      </c>
      <c r="BH110" s="283">
        <v>0</v>
      </c>
      <c r="BI110" s="283">
        <v>0</v>
      </c>
      <c r="BJ110" s="283">
        <v>0</v>
      </c>
      <c r="BK110" s="283">
        <v>0</v>
      </c>
      <c r="BL110" s="283">
        <v>0</v>
      </c>
      <c r="BM110" s="283">
        <v>0</v>
      </c>
      <c r="BN110" s="283">
        <v>0</v>
      </c>
      <c r="BO110" s="178" t="s">
        <v>372</v>
      </c>
      <c r="BP110" s="178" t="s">
        <v>372</v>
      </c>
      <c r="BQ110" s="178" t="s">
        <v>372</v>
      </c>
      <c r="BR110" s="178" t="s">
        <v>372</v>
      </c>
      <c r="BS110" s="178" t="s">
        <v>372</v>
      </c>
      <c r="BT110" s="178" t="s">
        <v>372</v>
      </c>
      <c r="BU110" s="178" t="s">
        <v>372</v>
      </c>
      <c r="BV110" s="178" t="s">
        <v>372</v>
      </c>
      <c r="BW110" s="178" t="s">
        <v>372</v>
      </c>
      <c r="BX110" s="178" t="s">
        <v>372</v>
      </c>
      <c r="BY110" s="178" t="s">
        <v>372</v>
      </c>
      <c r="BZ110" s="178" t="s">
        <v>372</v>
      </c>
      <c r="CA110" s="352">
        <v>1</v>
      </c>
      <c r="CB110" s="285"/>
      <c r="CC110" s="273">
        <v>60</v>
      </c>
      <c r="CD110" s="273">
        <v>60</v>
      </c>
      <c r="CE110" s="303">
        <f t="shared" si="17"/>
        <v>1</v>
      </c>
      <c r="CF110" s="294">
        <f t="shared" si="27"/>
        <v>1</v>
      </c>
      <c r="CG110" s="252" t="s">
        <v>1677</v>
      </c>
      <c r="CH110" s="252" t="str">
        <f t="shared" si="18"/>
        <v xml:space="preserve">Porcentual </v>
      </c>
      <c r="CI110" s="252"/>
      <c r="CJ110" s="293">
        <v>4</v>
      </c>
      <c r="CK110" s="290" t="str">
        <f t="shared" si="19"/>
        <v>Secretaria General- Dirección Administrativa</v>
      </c>
      <c r="CL110" s="290" t="str">
        <f t="shared" si="20"/>
        <v>Elaborar e implementar, de acuerdo con el cronograma de trabajo, el plan de
preservación digital a largo plazo</v>
      </c>
      <c r="CM110" s="290" t="str">
        <f t="shared" si="21"/>
        <v>(total de actividades ejecutadas en el plan de preservación digital a largo plazo / total de actividades programadas en el plan de preservación digital a largo plazo)*100</v>
      </c>
      <c r="CN110" s="301">
        <f t="shared" si="22"/>
        <v>60</v>
      </c>
      <c r="CO110" s="301">
        <f t="shared" si="23"/>
        <v>60</v>
      </c>
      <c r="CP110" s="298">
        <f t="shared" si="26"/>
        <v>1</v>
      </c>
      <c r="CQ110" s="291">
        <f t="shared" si="24"/>
        <v>1</v>
      </c>
      <c r="CR110" s="291" t="str">
        <f t="shared" si="25"/>
        <v>CUMPLIO</v>
      </c>
      <c r="DB110" s="293"/>
      <c r="DC110" s="293"/>
      <c r="DD110" s="293"/>
      <c r="DE110" s="293"/>
      <c r="DF110" s="293"/>
      <c r="DG110" s="293"/>
    </row>
    <row r="111" spans="1:111" s="79" customFormat="1" ht="127.5" customHeight="1" thickTop="1" thickBot="1">
      <c r="A111" s="79" t="s">
        <v>1983</v>
      </c>
      <c r="B111" s="74" t="s">
        <v>150</v>
      </c>
      <c r="C111" s="74" t="s">
        <v>363</v>
      </c>
      <c r="D111" s="74" t="s">
        <v>377</v>
      </c>
      <c r="E111" s="74" t="s">
        <v>364</v>
      </c>
      <c r="F111" s="74" t="s">
        <v>417</v>
      </c>
      <c r="G111" s="74" t="s">
        <v>182</v>
      </c>
      <c r="H111" s="74" t="s">
        <v>2257</v>
      </c>
      <c r="I111" s="390" t="s">
        <v>2405</v>
      </c>
      <c r="J111" s="388" t="s">
        <v>2406</v>
      </c>
      <c r="K111" s="75" t="s">
        <v>2277</v>
      </c>
      <c r="L111" s="75" t="s">
        <v>2330</v>
      </c>
      <c r="M111" s="75" t="s">
        <v>2365</v>
      </c>
      <c r="N111" s="385" t="s">
        <v>1983</v>
      </c>
      <c r="O111" s="385" t="s">
        <v>1984</v>
      </c>
      <c r="P111" s="387" t="s">
        <v>1985</v>
      </c>
      <c r="Q111" s="364" t="s">
        <v>2053</v>
      </c>
      <c r="R111" s="386" t="s">
        <v>2052</v>
      </c>
      <c r="S111" s="387" t="s">
        <v>2485</v>
      </c>
      <c r="T111" s="385" t="s">
        <v>366</v>
      </c>
      <c r="U111" s="385" t="s">
        <v>367</v>
      </c>
      <c r="V111" s="385" t="s">
        <v>368</v>
      </c>
      <c r="W111" s="385" t="s">
        <v>369</v>
      </c>
      <c r="X111" s="440">
        <v>1</v>
      </c>
      <c r="Y111" s="441"/>
      <c r="Z111" s="441"/>
      <c r="AA111" s="441">
        <v>0.2</v>
      </c>
      <c r="AB111" s="441"/>
      <c r="AC111" s="441"/>
      <c r="AD111" s="441">
        <v>0.45</v>
      </c>
      <c r="AE111" s="441"/>
      <c r="AF111" s="441"/>
      <c r="AG111" s="441">
        <v>0.75</v>
      </c>
      <c r="AH111" s="441"/>
      <c r="AI111" s="441"/>
      <c r="AJ111" s="441">
        <v>1</v>
      </c>
      <c r="AK111" s="385"/>
      <c r="AL111" s="385"/>
      <c r="AM111" s="385"/>
      <c r="AN111" s="385"/>
      <c r="AO111" s="385" t="s">
        <v>2165</v>
      </c>
      <c r="AP111" s="78" t="s">
        <v>1983</v>
      </c>
      <c r="AQ111" s="283">
        <v>0</v>
      </c>
      <c r="AR111" s="283">
        <v>0</v>
      </c>
      <c r="AS111" s="283">
        <v>0</v>
      </c>
      <c r="AT111" s="283">
        <v>0</v>
      </c>
      <c r="AU111" s="283">
        <v>0</v>
      </c>
      <c r="AV111" s="283">
        <v>0</v>
      </c>
      <c r="AW111" s="283">
        <v>0</v>
      </c>
      <c r="AX111" s="283">
        <v>0</v>
      </c>
      <c r="AY111" s="283">
        <v>0</v>
      </c>
      <c r="AZ111" s="283">
        <v>0</v>
      </c>
      <c r="BA111" s="283">
        <v>0</v>
      </c>
      <c r="BB111" s="283">
        <v>0</v>
      </c>
      <c r="BC111" s="283">
        <v>0</v>
      </c>
      <c r="BD111" s="283">
        <v>0</v>
      </c>
      <c r="BE111" s="283">
        <v>0</v>
      </c>
      <c r="BF111" s="283">
        <v>0</v>
      </c>
      <c r="BG111" s="283">
        <v>0</v>
      </c>
      <c r="BH111" s="283">
        <v>0</v>
      </c>
      <c r="BI111" s="283">
        <v>0</v>
      </c>
      <c r="BJ111" s="283">
        <v>0</v>
      </c>
      <c r="BK111" s="283">
        <v>0</v>
      </c>
      <c r="BL111" s="283">
        <v>0</v>
      </c>
      <c r="BM111" s="283">
        <v>0</v>
      </c>
      <c r="BN111" s="283">
        <v>0</v>
      </c>
      <c r="BO111" s="178" t="s">
        <v>372</v>
      </c>
      <c r="BP111" s="178" t="s">
        <v>372</v>
      </c>
      <c r="BQ111" s="178" t="s">
        <v>372</v>
      </c>
      <c r="BR111" s="178" t="s">
        <v>372</v>
      </c>
      <c r="BS111" s="178" t="s">
        <v>372</v>
      </c>
      <c r="BT111" s="178" t="s">
        <v>372</v>
      </c>
      <c r="BU111" s="178" t="s">
        <v>372</v>
      </c>
      <c r="BV111" s="178" t="s">
        <v>372</v>
      </c>
      <c r="BW111" s="178" t="s">
        <v>372</v>
      </c>
      <c r="BX111" s="178" t="s">
        <v>372</v>
      </c>
      <c r="BY111" s="178" t="s">
        <v>372</v>
      </c>
      <c r="BZ111" s="178" t="s">
        <v>372</v>
      </c>
      <c r="CA111" s="352">
        <v>1</v>
      </c>
      <c r="CB111" s="285"/>
      <c r="CC111" s="253">
        <v>16</v>
      </c>
      <c r="CD111" s="253">
        <v>16</v>
      </c>
      <c r="CE111" s="294">
        <f t="shared" si="17"/>
        <v>1</v>
      </c>
      <c r="CF111" s="294">
        <f t="shared" si="27"/>
        <v>1</v>
      </c>
      <c r="CG111" s="252" t="s">
        <v>1677</v>
      </c>
      <c r="CH111" s="252" t="str">
        <f t="shared" si="18"/>
        <v xml:space="preserve">Porcentual </v>
      </c>
      <c r="CI111" s="252"/>
      <c r="CJ111" s="293">
        <v>5</v>
      </c>
      <c r="CK111" s="288" t="str">
        <f t="shared" si="19"/>
        <v>Dirección de Innovación y Desarrollo - Subdirección de Tecnologías de la Información</v>
      </c>
      <c r="CL111" s="288" t="str">
        <f t="shared" si="20"/>
        <v>Porcentaje de avance en la definición de indicadores de seguimiento para transformación digital</v>
      </c>
      <c r="CM111" s="288" t="str">
        <f t="shared" si="21"/>
        <v>(total de actividades realizadas / total de actividades programados dentro del plan de trabajo para definición de indicadores de seguimiento para transformación digital)*100</v>
      </c>
      <c r="CN111" s="300">
        <f t="shared" si="22"/>
        <v>16</v>
      </c>
      <c r="CO111" s="300">
        <f t="shared" si="23"/>
        <v>16</v>
      </c>
      <c r="CP111" s="299">
        <f t="shared" si="26"/>
        <v>1</v>
      </c>
      <c r="CQ111" s="289">
        <f t="shared" si="24"/>
        <v>1</v>
      </c>
      <c r="CR111" s="289" t="str">
        <f t="shared" si="25"/>
        <v>CUMPLIO</v>
      </c>
      <c r="DB111" s="293"/>
      <c r="DC111" s="293"/>
      <c r="DD111" s="293"/>
      <c r="DE111" s="293"/>
      <c r="DF111" s="293"/>
      <c r="DG111" s="293"/>
    </row>
    <row r="112" spans="1:111" s="79" customFormat="1" ht="127.5" hidden="1" customHeight="1" thickTop="1" thickBot="1">
      <c r="A112" s="79" t="s">
        <v>1986</v>
      </c>
      <c r="B112" s="74" t="s">
        <v>150</v>
      </c>
      <c r="C112" s="74" t="s">
        <v>363</v>
      </c>
      <c r="D112" s="74" t="s">
        <v>377</v>
      </c>
      <c r="E112" s="74" t="s">
        <v>425</v>
      </c>
      <c r="F112" s="74" t="s">
        <v>446</v>
      </c>
      <c r="G112" s="74" t="s">
        <v>182</v>
      </c>
      <c r="H112" s="74" t="s">
        <v>2257</v>
      </c>
      <c r="I112" s="389" t="s">
        <v>2397</v>
      </c>
      <c r="J112" s="389" t="s">
        <v>2398</v>
      </c>
      <c r="K112" s="75" t="s">
        <v>2277</v>
      </c>
      <c r="L112" s="75" t="s">
        <v>2322</v>
      </c>
      <c r="M112" s="75" t="s">
        <v>2366</v>
      </c>
      <c r="N112" s="385" t="s">
        <v>1986</v>
      </c>
      <c r="O112" s="385" t="s">
        <v>1987</v>
      </c>
      <c r="P112" s="387" t="s">
        <v>1988</v>
      </c>
      <c r="Q112" s="364" t="s">
        <v>2051</v>
      </c>
      <c r="R112" s="401"/>
      <c r="S112" s="387" t="s">
        <v>2486</v>
      </c>
      <c r="T112" s="385" t="s">
        <v>366</v>
      </c>
      <c r="U112" s="385" t="s">
        <v>153</v>
      </c>
      <c r="V112" s="385" t="s">
        <v>368</v>
      </c>
      <c r="W112" s="385">
        <v>12</v>
      </c>
      <c r="X112" s="432">
        <v>16</v>
      </c>
      <c r="Y112" s="433"/>
      <c r="Z112" s="433"/>
      <c r="AA112" s="433">
        <v>4</v>
      </c>
      <c r="AB112" s="433"/>
      <c r="AC112" s="433"/>
      <c r="AD112" s="433">
        <v>4</v>
      </c>
      <c r="AE112" s="433"/>
      <c r="AF112" s="433"/>
      <c r="AG112" s="433">
        <v>4</v>
      </c>
      <c r="AH112" s="433"/>
      <c r="AI112" s="433"/>
      <c r="AJ112" s="433">
        <v>4</v>
      </c>
      <c r="AK112" s="385"/>
      <c r="AL112" s="385"/>
      <c r="AM112" s="385"/>
      <c r="AN112" s="385"/>
      <c r="AO112" s="385" t="s">
        <v>2169</v>
      </c>
      <c r="AP112" s="78" t="s">
        <v>1986</v>
      </c>
      <c r="AQ112" s="283">
        <v>0</v>
      </c>
      <c r="AR112" s="283">
        <v>0</v>
      </c>
      <c r="AS112" s="283">
        <v>0</v>
      </c>
      <c r="AT112" s="283">
        <v>0</v>
      </c>
      <c r="AU112" s="283">
        <v>0</v>
      </c>
      <c r="AV112" s="283">
        <v>0</v>
      </c>
      <c r="AW112" s="283">
        <v>0</v>
      </c>
      <c r="AX112" s="283">
        <v>0</v>
      </c>
      <c r="AY112" s="283">
        <v>0</v>
      </c>
      <c r="AZ112" s="283">
        <v>0</v>
      </c>
      <c r="BA112" s="283">
        <v>0</v>
      </c>
      <c r="BB112" s="283">
        <v>0</v>
      </c>
      <c r="BC112" s="283">
        <v>0</v>
      </c>
      <c r="BD112" s="283">
        <v>0</v>
      </c>
      <c r="BE112" s="283">
        <v>0</v>
      </c>
      <c r="BF112" s="283">
        <v>0</v>
      </c>
      <c r="BG112" s="283">
        <v>0</v>
      </c>
      <c r="BH112" s="283">
        <v>0</v>
      </c>
      <c r="BI112" s="283">
        <v>0</v>
      </c>
      <c r="BJ112" s="283">
        <v>0</v>
      </c>
      <c r="BK112" s="283">
        <v>0</v>
      </c>
      <c r="BL112" s="283">
        <v>0</v>
      </c>
      <c r="BM112" s="283">
        <v>0</v>
      </c>
      <c r="BN112" s="283">
        <v>0</v>
      </c>
      <c r="BO112" s="178" t="s">
        <v>372</v>
      </c>
      <c r="BP112" s="178" t="s">
        <v>372</v>
      </c>
      <c r="BQ112" s="178" t="s">
        <v>372</v>
      </c>
      <c r="BR112" s="178" t="s">
        <v>372</v>
      </c>
      <c r="BS112" s="178" t="s">
        <v>372</v>
      </c>
      <c r="BT112" s="178" t="s">
        <v>372</v>
      </c>
      <c r="BU112" s="178" t="s">
        <v>372</v>
      </c>
      <c r="BV112" s="178" t="s">
        <v>372</v>
      </c>
      <c r="BW112" s="178" t="s">
        <v>372</v>
      </c>
      <c r="BX112" s="178" t="s">
        <v>372</v>
      </c>
      <c r="BY112" s="178" t="s">
        <v>372</v>
      </c>
      <c r="BZ112" s="178" t="s">
        <v>372</v>
      </c>
      <c r="CA112" s="352">
        <v>2</v>
      </c>
      <c r="CB112" s="285"/>
      <c r="CC112" s="273">
        <f t="shared" si="15"/>
        <v>0</v>
      </c>
      <c r="CD112" s="273">
        <f t="shared" si="16"/>
        <v>0</v>
      </c>
      <c r="CE112" s="294" t="e">
        <f t="shared" si="17"/>
        <v>#DIV/0!</v>
      </c>
      <c r="CF112" s="294">
        <f t="shared" si="27"/>
        <v>16</v>
      </c>
      <c r="CG112" s="252" t="s">
        <v>1677</v>
      </c>
      <c r="CH112" s="252" t="str">
        <f t="shared" si="18"/>
        <v>Numérica</v>
      </c>
      <c r="CI112" s="252"/>
      <c r="CJ112" s="293">
        <v>1</v>
      </c>
      <c r="CK112" s="290" t="str">
        <f t="shared" si="19"/>
        <v>Secretaria General- Dirección de Contratación</v>
      </c>
      <c r="CL112" s="290" t="str">
        <f t="shared" si="20"/>
        <v>Actividades ejecutadas para el seguimiento al Plan Anual de Adquisiciones (PAA)</v>
      </c>
      <c r="CM112" s="290" t="str">
        <f t="shared" si="21"/>
        <v>Número actividades ejecutadas para el seguimiento al Plan Anual de Adquisiciones (PAA)</v>
      </c>
      <c r="CN112" s="301">
        <f t="shared" si="22"/>
        <v>0</v>
      </c>
      <c r="CO112" s="301">
        <f t="shared" si="23"/>
        <v>0</v>
      </c>
      <c r="CP112" s="298" t="e">
        <f t="shared" si="26"/>
        <v>#DIV/0!</v>
      </c>
      <c r="CQ112" s="291">
        <f t="shared" si="24"/>
        <v>16</v>
      </c>
      <c r="CR112" s="291" t="str">
        <f t="shared" si="25"/>
        <v>CUMPLIO</v>
      </c>
      <c r="DB112" s="293"/>
      <c r="DC112" s="293"/>
      <c r="DD112" s="293"/>
      <c r="DE112" s="293"/>
      <c r="DF112" s="293"/>
      <c r="DG112" s="293"/>
    </row>
    <row r="113" spans="1:111" s="79" customFormat="1" ht="127.5" customHeight="1" thickTop="1" thickBot="1">
      <c r="A113" s="79" t="s">
        <v>1989</v>
      </c>
      <c r="B113" s="74" t="s">
        <v>150</v>
      </c>
      <c r="C113" s="74" t="s">
        <v>363</v>
      </c>
      <c r="D113" s="74" t="s">
        <v>377</v>
      </c>
      <c r="E113" s="74" t="s">
        <v>425</v>
      </c>
      <c r="F113" s="74" t="s">
        <v>446</v>
      </c>
      <c r="G113" s="74" t="s">
        <v>182</v>
      </c>
      <c r="H113" s="74" t="s">
        <v>2257</v>
      </c>
      <c r="I113" s="389" t="s">
        <v>2397</v>
      </c>
      <c r="J113" s="389" t="s">
        <v>2398</v>
      </c>
      <c r="K113" s="389" t="s">
        <v>2277</v>
      </c>
      <c r="L113" s="75" t="s">
        <v>2322</v>
      </c>
      <c r="M113" s="75" t="s">
        <v>2367</v>
      </c>
      <c r="N113" s="385" t="s">
        <v>1989</v>
      </c>
      <c r="O113" s="385" t="s">
        <v>1990</v>
      </c>
      <c r="P113" s="387" t="s">
        <v>1991</v>
      </c>
      <c r="Q113" s="364" t="s">
        <v>2050</v>
      </c>
      <c r="R113" s="386" t="s">
        <v>2049</v>
      </c>
      <c r="S113" s="387" t="s">
        <v>2487</v>
      </c>
      <c r="T113" s="385" t="s">
        <v>366</v>
      </c>
      <c r="U113" s="385" t="s">
        <v>367</v>
      </c>
      <c r="V113" s="385" t="s">
        <v>368</v>
      </c>
      <c r="W113" s="385">
        <v>0</v>
      </c>
      <c r="X113" s="440">
        <v>1</v>
      </c>
      <c r="Y113" s="441"/>
      <c r="Z113" s="441"/>
      <c r="AA113" s="441">
        <v>1</v>
      </c>
      <c r="AB113" s="441"/>
      <c r="AC113" s="441"/>
      <c r="AD113" s="441">
        <v>1</v>
      </c>
      <c r="AE113" s="441"/>
      <c r="AF113" s="441"/>
      <c r="AG113" s="441">
        <v>1</v>
      </c>
      <c r="AH113" s="441"/>
      <c r="AI113" s="441"/>
      <c r="AJ113" s="441">
        <v>1</v>
      </c>
      <c r="AK113" s="385"/>
      <c r="AL113" s="385"/>
      <c r="AM113" s="385"/>
      <c r="AN113" s="385"/>
      <c r="AO113" s="385" t="s">
        <v>2169</v>
      </c>
      <c r="AP113" s="78" t="s">
        <v>1989</v>
      </c>
      <c r="AQ113" s="283">
        <v>0</v>
      </c>
      <c r="AR113" s="283">
        <v>0</v>
      </c>
      <c r="AS113" s="283">
        <v>0</v>
      </c>
      <c r="AT113" s="283">
        <v>0</v>
      </c>
      <c r="AU113" s="283">
        <v>0</v>
      </c>
      <c r="AV113" s="283">
        <v>0</v>
      </c>
      <c r="AW113" s="283">
        <v>0</v>
      </c>
      <c r="AX113" s="283">
        <v>0</v>
      </c>
      <c r="AY113" s="283">
        <v>0</v>
      </c>
      <c r="AZ113" s="283">
        <v>0</v>
      </c>
      <c r="BA113" s="283">
        <v>0</v>
      </c>
      <c r="BB113" s="283">
        <v>0</v>
      </c>
      <c r="BC113" s="283">
        <v>0</v>
      </c>
      <c r="BD113" s="283">
        <v>0</v>
      </c>
      <c r="BE113" s="283">
        <v>0</v>
      </c>
      <c r="BF113" s="283">
        <v>0</v>
      </c>
      <c r="BG113" s="283">
        <v>0</v>
      </c>
      <c r="BH113" s="283">
        <v>0</v>
      </c>
      <c r="BI113" s="283">
        <v>0</v>
      </c>
      <c r="BJ113" s="283">
        <v>0</v>
      </c>
      <c r="BK113" s="283">
        <v>0</v>
      </c>
      <c r="BL113" s="283">
        <v>0</v>
      </c>
      <c r="BM113" s="283">
        <v>0</v>
      </c>
      <c r="BN113" s="283">
        <v>0</v>
      </c>
      <c r="BO113" s="178" t="s">
        <v>372</v>
      </c>
      <c r="BP113" s="178" t="s">
        <v>372</v>
      </c>
      <c r="BQ113" s="178" t="s">
        <v>372</v>
      </c>
      <c r="BR113" s="178" t="s">
        <v>372</v>
      </c>
      <c r="BS113" s="178" t="s">
        <v>372</v>
      </c>
      <c r="BT113" s="178" t="s">
        <v>372</v>
      </c>
      <c r="BU113" s="178" t="s">
        <v>372</v>
      </c>
      <c r="BV113" s="178" t="s">
        <v>372</v>
      </c>
      <c r="BW113" s="178" t="s">
        <v>372</v>
      </c>
      <c r="BX113" s="178" t="s">
        <v>372</v>
      </c>
      <c r="BY113" s="178" t="s">
        <v>372</v>
      </c>
      <c r="BZ113" s="178" t="s">
        <v>372</v>
      </c>
      <c r="CA113" s="352">
        <v>1</v>
      </c>
      <c r="CB113" s="285"/>
      <c r="CC113" s="273">
        <f t="shared" si="15"/>
        <v>0</v>
      </c>
      <c r="CD113" s="273">
        <f t="shared" si="16"/>
        <v>0</v>
      </c>
      <c r="CE113" s="294" t="e">
        <f t="shared" si="17"/>
        <v>#DIV/0!</v>
      </c>
      <c r="CF113" s="294">
        <f t="shared" si="27"/>
        <v>1</v>
      </c>
      <c r="CG113" s="252" t="s">
        <v>1677</v>
      </c>
      <c r="CH113" s="252" t="str">
        <f t="shared" si="18"/>
        <v xml:space="preserve">Porcentual </v>
      </c>
      <c r="CI113" s="252"/>
      <c r="CJ113" s="293">
        <v>2</v>
      </c>
      <c r="CK113" s="288" t="str">
        <f t="shared" si="19"/>
        <v>Secretaria General- Dirección de Contratación</v>
      </c>
      <c r="CL113" s="288" t="str">
        <f t="shared" si="20"/>
        <v>Porcentaje de Contratos suscritos en término de acuerdo con el Manual de Contratación</v>
      </c>
      <c r="CM113" s="288" t="str">
        <f t="shared" si="21"/>
        <v>(Número de contratos tramitados dentro del término estándar establecido según la modalidad de contratos / Número de radicados recibidos por la Dirección de Contratación con el cumplimiento de requisitos para publicación en plataformas de contratación, en el trimestre)*100</v>
      </c>
      <c r="CN113" s="300">
        <f t="shared" si="22"/>
        <v>0</v>
      </c>
      <c r="CO113" s="300">
        <f t="shared" si="23"/>
        <v>0</v>
      </c>
      <c r="CP113" s="299" t="e">
        <f t="shared" si="26"/>
        <v>#DIV/0!</v>
      </c>
      <c r="CQ113" s="289">
        <f t="shared" si="24"/>
        <v>1</v>
      </c>
      <c r="CR113" s="289" t="str">
        <f t="shared" si="25"/>
        <v>CUMPLIO</v>
      </c>
      <c r="DB113" s="293"/>
      <c r="DC113" s="293"/>
      <c r="DD113" s="293"/>
      <c r="DE113" s="293"/>
      <c r="DF113" s="293"/>
      <c r="DG113" s="293"/>
    </row>
    <row r="114" spans="1:111" s="79" customFormat="1" ht="127.5" hidden="1" customHeight="1" thickTop="1" thickBot="1">
      <c r="A114" s="79" t="s">
        <v>1992</v>
      </c>
      <c r="B114" s="74" t="s">
        <v>150</v>
      </c>
      <c r="C114" s="74" t="s">
        <v>363</v>
      </c>
      <c r="D114" s="74" t="s">
        <v>377</v>
      </c>
      <c r="E114" s="74" t="s">
        <v>437</v>
      </c>
      <c r="F114" s="74" t="s">
        <v>437</v>
      </c>
      <c r="G114" s="74" t="s">
        <v>182</v>
      </c>
      <c r="H114" s="74" t="s">
        <v>2257</v>
      </c>
      <c r="I114" s="389" t="s">
        <v>2418</v>
      </c>
      <c r="J114" s="389" t="s">
        <v>2419</v>
      </c>
      <c r="K114" s="389" t="s">
        <v>2277</v>
      </c>
      <c r="L114" s="75" t="s">
        <v>2322</v>
      </c>
      <c r="M114" s="75" t="s">
        <v>2368</v>
      </c>
      <c r="N114" s="385" t="s">
        <v>1992</v>
      </c>
      <c r="O114" s="385" t="s">
        <v>1993</v>
      </c>
      <c r="P114" s="387" t="s">
        <v>726</v>
      </c>
      <c r="Q114" s="387" t="s">
        <v>726</v>
      </c>
      <c r="R114" s="401"/>
      <c r="S114" s="387" t="s">
        <v>2228</v>
      </c>
      <c r="T114" s="385" t="s">
        <v>366</v>
      </c>
      <c r="U114" s="385" t="s">
        <v>153</v>
      </c>
      <c r="V114" s="385" t="s">
        <v>368</v>
      </c>
      <c r="W114" s="385">
        <v>0.5</v>
      </c>
      <c r="X114" s="432">
        <v>6</v>
      </c>
      <c r="Y114" s="433"/>
      <c r="Z114" s="433"/>
      <c r="AA114" s="433">
        <v>1</v>
      </c>
      <c r="AB114" s="433"/>
      <c r="AC114" s="433"/>
      <c r="AD114" s="433">
        <v>1</v>
      </c>
      <c r="AE114" s="433"/>
      <c r="AF114" s="433"/>
      <c r="AG114" s="433">
        <v>3</v>
      </c>
      <c r="AH114" s="433"/>
      <c r="AI114" s="433"/>
      <c r="AJ114" s="433">
        <v>1</v>
      </c>
      <c r="AK114" s="385"/>
      <c r="AL114" s="385"/>
      <c r="AM114" s="385"/>
      <c r="AN114" s="385"/>
      <c r="AO114" s="385" t="s">
        <v>2170</v>
      </c>
      <c r="AP114" s="78" t="s">
        <v>1992</v>
      </c>
      <c r="AQ114" s="283">
        <v>0</v>
      </c>
      <c r="AR114" s="283">
        <v>0</v>
      </c>
      <c r="AS114" s="283">
        <v>0</v>
      </c>
      <c r="AT114" s="283">
        <v>0</v>
      </c>
      <c r="AU114" s="283">
        <v>0</v>
      </c>
      <c r="AV114" s="283">
        <v>0</v>
      </c>
      <c r="AW114" s="283">
        <v>0</v>
      </c>
      <c r="AX114" s="283">
        <v>0</v>
      </c>
      <c r="AY114" s="283">
        <v>0</v>
      </c>
      <c r="AZ114" s="283">
        <v>0</v>
      </c>
      <c r="BA114" s="283">
        <v>0</v>
      </c>
      <c r="BB114" s="283">
        <v>0</v>
      </c>
      <c r="BC114" s="283">
        <v>0</v>
      </c>
      <c r="BD114" s="283">
        <v>0</v>
      </c>
      <c r="BE114" s="283">
        <v>0</v>
      </c>
      <c r="BF114" s="283">
        <v>0</v>
      </c>
      <c r="BG114" s="283">
        <v>0</v>
      </c>
      <c r="BH114" s="283">
        <v>0</v>
      </c>
      <c r="BI114" s="283">
        <v>0</v>
      </c>
      <c r="BJ114" s="283">
        <v>0</v>
      </c>
      <c r="BK114" s="283">
        <v>0</v>
      </c>
      <c r="BL114" s="283">
        <v>0</v>
      </c>
      <c r="BM114" s="283">
        <v>0</v>
      </c>
      <c r="BN114" s="283">
        <v>0</v>
      </c>
      <c r="BO114" s="178" t="s">
        <v>372</v>
      </c>
      <c r="BP114" s="178" t="s">
        <v>372</v>
      </c>
      <c r="BQ114" s="178" t="s">
        <v>372</v>
      </c>
      <c r="BR114" s="178" t="s">
        <v>372</v>
      </c>
      <c r="BS114" s="178" t="s">
        <v>372</v>
      </c>
      <c r="BT114" s="178" t="s">
        <v>372</v>
      </c>
      <c r="BU114" s="178" t="s">
        <v>372</v>
      </c>
      <c r="BV114" s="178" t="s">
        <v>372</v>
      </c>
      <c r="BW114" s="178" t="s">
        <v>372</v>
      </c>
      <c r="BX114" s="178" t="s">
        <v>372</v>
      </c>
      <c r="BY114" s="178" t="s">
        <v>372</v>
      </c>
      <c r="BZ114" s="178" t="s">
        <v>372</v>
      </c>
      <c r="CA114" s="352">
        <v>1</v>
      </c>
      <c r="CB114" s="328"/>
      <c r="CC114" s="273">
        <f t="shared" si="15"/>
        <v>0</v>
      </c>
      <c r="CD114" s="273">
        <f t="shared" si="16"/>
        <v>0</v>
      </c>
      <c r="CE114" s="294" t="e">
        <f>+CC114/CD114</f>
        <v>#DIV/0!</v>
      </c>
      <c r="CF114" s="294">
        <f t="shared" si="27"/>
        <v>6</v>
      </c>
      <c r="CG114" s="252" t="s">
        <v>1678</v>
      </c>
      <c r="CH114" s="252" t="str">
        <f t="shared" si="18"/>
        <v>Numérica</v>
      </c>
      <c r="CI114" s="252"/>
      <c r="CJ114" s="293">
        <v>3</v>
      </c>
      <c r="CK114" s="290" t="str">
        <f t="shared" si="19"/>
        <v>Secretaria General- Dirección de Talento Humano</v>
      </c>
      <c r="CL114" s="290" t="str">
        <f t="shared" si="20"/>
        <v xml:space="preserve">
Cumplimiento de las actividades establecida en el cronograma del PETH, relacionadas con la estrategia de Enfoque de Género, Diversidad e Inclusión</v>
      </c>
      <c r="CM114" s="290" t="str">
        <f t="shared" si="21"/>
        <v>Número de actividades ejecutadas</v>
      </c>
      <c r="CN114" s="301">
        <f t="shared" si="22"/>
        <v>0</v>
      </c>
      <c r="CO114" s="301">
        <f t="shared" si="23"/>
        <v>0</v>
      </c>
      <c r="CP114" s="298" t="e">
        <f t="shared" si="26"/>
        <v>#DIV/0!</v>
      </c>
      <c r="CQ114" s="291">
        <f t="shared" si="24"/>
        <v>6</v>
      </c>
      <c r="CR114" s="291" t="str">
        <f t="shared" si="25"/>
        <v>SOBRECUMPLIO</v>
      </c>
      <c r="DB114" s="293"/>
      <c r="DC114" s="293"/>
      <c r="DD114" s="293"/>
      <c r="DE114" s="293"/>
      <c r="DF114" s="293"/>
      <c r="DG114" s="293"/>
    </row>
    <row r="115" spans="1:111" s="79" customFormat="1" ht="127.5" hidden="1" customHeight="1" thickTop="1" thickBot="1">
      <c r="A115" s="79" t="s">
        <v>1994</v>
      </c>
      <c r="B115" s="74" t="s">
        <v>150</v>
      </c>
      <c r="C115" s="74" t="s">
        <v>363</v>
      </c>
      <c r="D115" s="74" t="s">
        <v>377</v>
      </c>
      <c r="E115" s="74" t="s">
        <v>437</v>
      </c>
      <c r="F115" s="74" t="s">
        <v>437</v>
      </c>
      <c r="G115" s="74" t="s">
        <v>182</v>
      </c>
      <c r="H115" s="74" t="s">
        <v>2257</v>
      </c>
      <c r="I115" s="389" t="s">
        <v>2418</v>
      </c>
      <c r="J115" s="389" t="s">
        <v>2419</v>
      </c>
      <c r="K115" s="75" t="s">
        <v>2277</v>
      </c>
      <c r="L115" s="75" t="s">
        <v>2322</v>
      </c>
      <c r="M115" s="75" t="s">
        <v>2368</v>
      </c>
      <c r="N115" s="385" t="s">
        <v>1994</v>
      </c>
      <c r="O115" s="385" t="s">
        <v>1995</v>
      </c>
      <c r="P115" s="387" t="s">
        <v>1996</v>
      </c>
      <c r="Q115" s="175" t="s">
        <v>1996</v>
      </c>
      <c r="R115" s="401"/>
      <c r="S115" s="387" t="s">
        <v>2229</v>
      </c>
      <c r="T115" s="385" t="s">
        <v>366</v>
      </c>
      <c r="U115" s="385" t="s">
        <v>153</v>
      </c>
      <c r="V115" s="385" t="s">
        <v>368</v>
      </c>
      <c r="W115" s="385">
        <v>1</v>
      </c>
      <c r="X115" s="432">
        <v>58</v>
      </c>
      <c r="Y115" s="433"/>
      <c r="Z115" s="433"/>
      <c r="AA115" s="433">
        <v>10</v>
      </c>
      <c r="AB115" s="433"/>
      <c r="AC115" s="433"/>
      <c r="AD115" s="433">
        <v>17</v>
      </c>
      <c r="AE115" s="433"/>
      <c r="AF115" s="433"/>
      <c r="AG115" s="433">
        <v>10</v>
      </c>
      <c r="AH115" s="433"/>
      <c r="AI115" s="433"/>
      <c r="AJ115" s="433">
        <v>21</v>
      </c>
      <c r="AK115" s="385"/>
      <c r="AL115" s="385"/>
      <c r="AM115" s="385"/>
      <c r="AN115" s="385"/>
      <c r="AO115" s="385" t="s">
        <v>2170</v>
      </c>
      <c r="AP115" s="78" t="s">
        <v>1994</v>
      </c>
      <c r="AQ115" s="283">
        <v>0</v>
      </c>
      <c r="AR115" s="283">
        <v>0</v>
      </c>
      <c r="AS115" s="283">
        <v>0</v>
      </c>
      <c r="AT115" s="283">
        <v>0</v>
      </c>
      <c r="AU115" s="283">
        <v>0</v>
      </c>
      <c r="AV115" s="283">
        <v>0</v>
      </c>
      <c r="AW115" s="283">
        <v>0</v>
      </c>
      <c r="AX115" s="283">
        <v>0</v>
      </c>
      <c r="AY115" s="283">
        <v>0</v>
      </c>
      <c r="AZ115" s="283">
        <v>0</v>
      </c>
      <c r="BA115" s="283">
        <v>0</v>
      </c>
      <c r="BB115" s="283">
        <v>0</v>
      </c>
      <c r="BC115" s="283">
        <v>0</v>
      </c>
      <c r="BD115" s="283">
        <v>0</v>
      </c>
      <c r="BE115" s="283">
        <v>0</v>
      </c>
      <c r="BF115" s="283">
        <v>0</v>
      </c>
      <c r="BG115" s="283">
        <v>0</v>
      </c>
      <c r="BH115" s="283">
        <v>0</v>
      </c>
      <c r="BI115" s="283">
        <v>0</v>
      </c>
      <c r="BJ115" s="283">
        <v>0</v>
      </c>
      <c r="BK115" s="283">
        <v>0</v>
      </c>
      <c r="BL115" s="283">
        <v>0</v>
      </c>
      <c r="BM115" s="283">
        <v>0</v>
      </c>
      <c r="BN115" s="283">
        <v>0</v>
      </c>
      <c r="BO115" s="178" t="s">
        <v>372</v>
      </c>
      <c r="BP115" s="178" t="s">
        <v>372</v>
      </c>
      <c r="BQ115" s="178" t="s">
        <v>372</v>
      </c>
      <c r="BR115" s="178" t="s">
        <v>372</v>
      </c>
      <c r="BS115" s="178" t="s">
        <v>372</v>
      </c>
      <c r="BT115" s="178" t="s">
        <v>372</v>
      </c>
      <c r="BU115" s="178" t="s">
        <v>372</v>
      </c>
      <c r="BV115" s="178" t="s">
        <v>372</v>
      </c>
      <c r="BW115" s="178" t="s">
        <v>372</v>
      </c>
      <c r="BX115" s="178" t="s">
        <v>372</v>
      </c>
      <c r="BY115" s="178" t="s">
        <v>372</v>
      </c>
      <c r="BZ115" s="178" t="s">
        <v>372</v>
      </c>
      <c r="CA115" s="352">
        <v>1</v>
      </c>
      <c r="CB115" s="258"/>
      <c r="CC115" s="273">
        <f t="shared" si="15"/>
        <v>0</v>
      </c>
      <c r="CD115" s="273">
        <v>11</v>
      </c>
      <c r="CE115" s="294">
        <f t="shared" si="17"/>
        <v>0</v>
      </c>
      <c r="CF115" s="294">
        <f t="shared" si="27"/>
        <v>58</v>
      </c>
      <c r="CG115" s="252" t="s">
        <v>1679</v>
      </c>
      <c r="CH115" s="252" t="str">
        <f t="shared" si="18"/>
        <v>Numérica</v>
      </c>
      <c r="CI115" s="252"/>
      <c r="CJ115" s="293">
        <v>4</v>
      </c>
      <c r="CK115" s="288" t="str">
        <f t="shared" si="19"/>
        <v>Secretaria General- Dirección de Talento Humano</v>
      </c>
      <c r="CL115" s="288" t="str">
        <f t="shared" si="20"/>
        <v xml:space="preserve">Cumplimiento del Plan Estratégico de Talento Humano </v>
      </c>
      <c r="CM115" s="288" t="str">
        <f t="shared" si="21"/>
        <v>Número de actividades ejecutadas del Plan Estratégico de Talento Humano</v>
      </c>
      <c r="CN115" s="300">
        <f t="shared" si="22"/>
        <v>0</v>
      </c>
      <c r="CO115" s="300">
        <f t="shared" si="23"/>
        <v>11</v>
      </c>
      <c r="CP115" s="299">
        <f t="shared" si="26"/>
        <v>0</v>
      </c>
      <c r="CQ115" s="289">
        <f t="shared" si="24"/>
        <v>58</v>
      </c>
      <c r="CR115" s="289" t="str">
        <f t="shared" si="25"/>
        <v>INCUMPLIO</v>
      </c>
      <c r="DB115" s="293"/>
      <c r="DC115" s="293"/>
      <c r="DD115" s="293"/>
      <c r="DE115" s="293"/>
      <c r="DF115" s="293"/>
      <c r="DG115" s="293"/>
    </row>
    <row r="116" spans="1:111" s="79" customFormat="1" ht="127.5" hidden="1" customHeight="1" thickTop="1" thickBot="1">
      <c r="A116" s="79" t="s">
        <v>1997</v>
      </c>
      <c r="B116" s="74" t="s">
        <v>150</v>
      </c>
      <c r="C116" s="74" t="s">
        <v>363</v>
      </c>
      <c r="D116" s="74" t="s">
        <v>377</v>
      </c>
      <c r="E116" s="74" t="s">
        <v>437</v>
      </c>
      <c r="F116" s="74" t="s">
        <v>437</v>
      </c>
      <c r="G116" s="74" t="s">
        <v>182</v>
      </c>
      <c r="H116" s="74" t="s">
        <v>2257</v>
      </c>
      <c r="I116" s="389" t="s">
        <v>2418</v>
      </c>
      <c r="J116" s="389" t="s">
        <v>2419</v>
      </c>
      <c r="K116" s="75" t="s">
        <v>2277</v>
      </c>
      <c r="L116" s="75" t="s">
        <v>2322</v>
      </c>
      <c r="M116" s="75" t="s">
        <v>2369</v>
      </c>
      <c r="N116" s="385" t="s">
        <v>1997</v>
      </c>
      <c r="O116" s="385" t="s">
        <v>1998</v>
      </c>
      <c r="P116" s="387" t="s">
        <v>1999</v>
      </c>
      <c r="Q116" s="175" t="s">
        <v>1999</v>
      </c>
      <c r="R116" s="401"/>
      <c r="S116" s="387" t="s">
        <v>2488</v>
      </c>
      <c r="T116" s="385" t="s">
        <v>366</v>
      </c>
      <c r="U116" s="385" t="s">
        <v>153</v>
      </c>
      <c r="V116" s="385" t="s">
        <v>368</v>
      </c>
      <c r="W116" s="385">
        <v>0</v>
      </c>
      <c r="X116" s="432">
        <v>17</v>
      </c>
      <c r="Y116" s="433"/>
      <c r="Z116" s="433"/>
      <c r="AA116" s="433">
        <v>5</v>
      </c>
      <c r="AB116" s="433"/>
      <c r="AC116" s="433"/>
      <c r="AD116" s="433">
        <v>10</v>
      </c>
      <c r="AE116" s="433"/>
      <c r="AF116" s="433"/>
      <c r="AG116" s="433">
        <v>1</v>
      </c>
      <c r="AH116" s="433"/>
      <c r="AI116" s="433"/>
      <c r="AJ116" s="433">
        <v>1</v>
      </c>
      <c r="AK116" s="385"/>
      <c r="AL116" s="385"/>
      <c r="AM116" s="385"/>
      <c r="AN116" s="385"/>
      <c r="AO116" s="385" t="s">
        <v>2170</v>
      </c>
      <c r="AP116" s="78" t="s">
        <v>1997</v>
      </c>
      <c r="AQ116" s="283">
        <v>0</v>
      </c>
      <c r="AR116" s="283">
        <v>0</v>
      </c>
      <c r="AS116" s="283">
        <v>0</v>
      </c>
      <c r="AT116" s="283">
        <v>0</v>
      </c>
      <c r="AU116" s="283">
        <v>0</v>
      </c>
      <c r="AV116" s="283">
        <v>0</v>
      </c>
      <c r="AW116" s="283">
        <v>0</v>
      </c>
      <c r="AX116" s="283">
        <v>0</v>
      </c>
      <c r="AY116" s="283">
        <v>0</v>
      </c>
      <c r="AZ116" s="283">
        <v>0</v>
      </c>
      <c r="BA116" s="283">
        <v>0</v>
      </c>
      <c r="BB116" s="283">
        <v>0</v>
      </c>
      <c r="BC116" s="283">
        <v>0</v>
      </c>
      <c r="BD116" s="283">
        <v>0</v>
      </c>
      <c r="BE116" s="283">
        <v>0</v>
      </c>
      <c r="BF116" s="283">
        <v>0</v>
      </c>
      <c r="BG116" s="283">
        <v>0</v>
      </c>
      <c r="BH116" s="283">
        <v>0</v>
      </c>
      <c r="BI116" s="283">
        <v>0</v>
      </c>
      <c r="BJ116" s="283">
        <v>0</v>
      </c>
      <c r="BK116" s="283">
        <v>0</v>
      </c>
      <c r="BL116" s="283">
        <v>0</v>
      </c>
      <c r="BM116" s="283">
        <v>0</v>
      </c>
      <c r="BN116" s="283">
        <v>0</v>
      </c>
      <c r="BO116" s="178" t="s">
        <v>372</v>
      </c>
      <c r="BP116" s="178" t="s">
        <v>372</v>
      </c>
      <c r="BQ116" s="178" t="s">
        <v>372</v>
      </c>
      <c r="BR116" s="178" t="s">
        <v>372</v>
      </c>
      <c r="BS116" s="178" t="s">
        <v>372</v>
      </c>
      <c r="BT116" s="178" t="s">
        <v>372</v>
      </c>
      <c r="BU116" s="178" t="s">
        <v>372</v>
      </c>
      <c r="BV116" s="178" t="s">
        <v>372</v>
      </c>
      <c r="BW116" s="178" t="s">
        <v>372</v>
      </c>
      <c r="BX116" s="178" t="s">
        <v>372</v>
      </c>
      <c r="BY116" s="178" t="s">
        <v>372</v>
      </c>
      <c r="BZ116" s="178" t="s">
        <v>372</v>
      </c>
      <c r="CA116" s="352">
        <v>2</v>
      </c>
      <c r="CB116" s="258"/>
      <c r="CC116" s="253">
        <v>51</v>
      </c>
      <c r="CD116" s="253">
        <v>52</v>
      </c>
      <c r="CE116" s="294">
        <f t="shared" si="17"/>
        <v>0.98076923076923073</v>
      </c>
      <c r="CF116" s="306">
        <f>+X116</f>
        <v>17</v>
      </c>
      <c r="CG116" s="252" t="s">
        <v>1679</v>
      </c>
      <c r="CH116" s="252" t="str">
        <f t="shared" si="18"/>
        <v>Numérica</v>
      </c>
      <c r="CI116" s="252"/>
      <c r="CJ116" s="293">
        <v>5</v>
      </c>
      <c r="CK116" s="290" t="str">
        <f t="shared" si="19"/>
        <v>Secretaria General- Dirección de Talento Humano</v>
      </c>
      <c r="CL116" s="290" t="str">
        <f t="shared" si="20"/>
        <v>Cumplimiento del Plan de intervención de clima organizacional</v>
      </c>
      <c r="CM116" s="290" t="str">
        <f t="shared" si="21"/>
        <v>Número de actividades ejecutadas del Plan de intervención Clima organizacional</v>
      </c>
      <c r="CN116" s="301">
        <f t="shared" si="22"/>
        <v>51</v>
      </c>
      <c r="CO116" s="301">
        <f t="shared" si="23"/>
        <v>52</v>
      </c>
      <c r="CP116" s="298">
        <f t="shared" si="26"/>
        <v>0.98076923076923073</v>
      </c>
      <c r="CQ116" s="291">
        <f t="shared" si="24"/>
        <v>17</v>
      </c>
      <c r="CR116" s="291" t="str">
        <f t="shared" si="25"/>
        <v>INCUMPLIO</v>
      </c>
      <c r="DB116" s="293"/>
      <c r="DC116" s="293"/>
      <c r="DD116" s="293"/>
      <c r="DE116" s="293"/>
      <c r="DF116" s="293"/>
      <c r="DG116" s="293"/>
    </row>
    <row r="117" spans="1:111" s="79" customFormat="1" ht="127.5" hidden="1" customHeight="1" thickTop="1" thickBot="1">
      <c r="A117" s="79" t="s">
        <v>2000</v>
      </c>
      <c r="B117" s="74" t="s">
        <v>150</v>
      </c>
      <c r="C117" s="74" t="s">
        <v>363</v>
      </c>
      <c r="D117" s="74" t="s">
        <v>377</v>
      </c>
      <c r="E117" s="74" t="s">
        <v>437</v>
      </c>
      <c r="F117" s="74" t="s">
        <v>437</v>
      </c>
      <c r="G117" s="74" t="s">
        <v>182</v>
      </c>
      <c r="H117" s="74" t="s">
        <v>2257</v>
      </c>
      <c r="I117" s="389" t="s">
        <v>2418</v>
      </c>
      <c r="J117" s="389" t="s">
        <v>2419</v>
      </c>
      <c r="K117" s="75" t="s">
        <v>2277</v>
      </c>
      <c r="L117" s="75" t="s">
        <v>2322</v>
      </c>
      <c r="M117" s="75" t="s">
        <v>2370</v>
      </c>
      <c r="N117" s="385" t="s">
        <v>2000</v>
      </c>
      <c r="O117" s="385" t="s">
        <v>2001</v>
      </c>
      <c r="P117" s="387" t="s">
        <v>2002</v>
      </c>
      <c r="Q117" s="175" t="s">
        <v>2002</v>
      </c>
      <c r="R117" s="401"/>
      <c r="S117" s="387" t="s">
        <v>2230</v>
      </c>
      <c r="T117" s="385" t="s">
        <v>366</v>
      </c>
      <c r="U117" s="385" t="s">
        <v>153</v>
      </c>
      <c r="V117" s="385" t="s">
        <v>368</v>
      </c>
      <c r="W117" s="385">
        <v>1</v>
      </c>
      <c r="X117" s="432">
        <v>56</v>
      </c>
      <c r="Y117" s="433"/>
      <c r="Z117" s="433"/>
      <c r="AA117" s="433">
        <v>6</v>
      </c>
      <c r="AB117" s="433"/>
      <c r="AC117" s="433"/>
      <c r="AD117" s="433">
        <v>9</v>
      </c>
      <c r="AE117" s="433"/>
      <c r="AF117" s="433"/>
      <c r="AG117" s="433">
        <v>6</v>
      </c>
      <c r="AH117" s="433"/>
      <c r="AI117" s="433"/>
      <c r="AJ117" s="433">
        <v>35</v>
      </c>
      <c r="AK117" s="385"/>
      <c r="AL117" s="385"/>
      <c r="AM117" s="385"/>
      <c r="AN117" s="385"/>
      <c r="AO117" s="385" t="s">
        <v>2170</v>
      </c>
      <c r="AP117" s="78" t="s">
        <v>2000</v>
      </c>
      <c r="AQ117" s="283">
        <v>0</v>
      </c>
      <c r="AR117" s="283">
        <v>0</v>
      </c>
      <c r="AS117" s="283">
        <v>0</v>
      </c>
      <c r="AT117" s="283">
        <v>0</v>
      </c>
      <c r="AU117" s="283">
        <v>0</v>
      </c>
      <c r="AV117" s="283">
        <v>0</v>
      </c>
      <c r="AW117" s="283">
        <v>0</v>
      </c>
      <c r="AX117" s="283">
        <v>0</v>
      </c>
      <c r="AY117" s="283">
        <v>0</v>
      </c>
      <c r="AZ117" s="283">
        <v>0</v>
      </c>
      <c r="BA117" s="283">
        <v>0</v>
      </c>
      <c r="BB117" s="283">
        <v>0</v>
      </c>
      <c r="BC117" s="283">
        <v>0</v>
      </c>
      <c r="BD117" s="283">
        <v>0</v>
      </c>
      <c r="BE117" s="283">
        <v>0</v>
      </c>
      <c r="BF117" s="283">
        <v>0</v>
      </c>
      <c r="BG117" s="283">
        <v>0</v>
      </c>
      <c r="BH117" s="283">
        <v>0</v>
      </c>
      <c r="BI117" s="283">
        <v>0</v>
      </c>
      <c r="BJ117" s="283">
        <v>0</v>
      </c>
      <c r="BK117" s="283">
        <v>0</v>
      </c>
      <c r="BL117" s="283">
        <v>0</v>
      </c>
      <c r="BM117" s="283">
        <v>0</v>
      </c>
      <c r="BN117" s="283">
        <v>0</v>
      </c>
      <c r="BO117" s="178" t="s">
        <v>372</v>
      </c>
      <c r="BP117" s="178" t="s">
        <v>372</v>
      </c>
      <c r="BQ117" s="178" t="s">
        <v>372</v>
      </c>
      <c r="BR117" s="178" t="s">
        <v>372</v>
      </c>
      <c r="BS117" s="178" t="s">
        <v>372</v>
      </c>
      <c r="BT117" s="178" t="s">
        <v>372</v>
      </c>
      <c r="BU117" s="178" t="s">
        <v>372</v>
      </c>
      <c r="BV117" s="178" t="s">
        <v>372</v>
      </c>
      <c r="BW117" s="178" t="s">
        <v>372</v>
      </c>
      <c r="BX117" s="178" t="s">
        <v>372</v>
      </c>
      <c r="BY117" s="178" t="s">
        <v>372</v>
      </c>
      <c r="BZ117" s="178" t="s">
        <v>372</v>
      </c>
      <c r="CA117" s="352">
        <v>2</v>
      </c>
      <c r="CB117" s="285"/>
      <c r="CC117" s="253">
        <v>8</v>
      </c>
      <c r="CD117" s="253">
        <v>8</v>
      </c>
      <c r="CE117" s="260">
        <f t="shared" si="17"/>
        <v>1</v>
      </c>
      <c r="CF117" s="293">
        <f t="shared" si="27"/>
        <v>56</v>
      </c>
      <c r="CG117" s="252" t="s">
        <v>1677</v>
      </c>
      <c r="CH117" s="252" t="str">
        <f t="shared" si="18"/>
        <v>Numérica</v>
      </c>
      <c r="CI117" s="252"/>
      <c r="CJ117" s="293">
        <v>1</v>
      </c>
      <c r="CK117" s="288" t="str">
        <f t="shared" si="19"/>
        <v>Secretaria General- Dirección de Talento Humano</v>
      </c>
      <c r="CL117" s="288" t="str">
        <f t="shared" si="20"/>
        <v>Cumplimiento del Plan Institucional de Capacitación</v>
      </c>
      <c r="CM117" s="288" t="str">
        <f t="shared" si="21"/>
        <v>Número de actividades ejecutadas del Plan Institucional de Capacitación</v>
      </c>
      <c r="CN117" s="300">
        <f t="shared" si="22"/>
        <v>8</v>
      </c>
      <c r="CO117" s="300">
        <f t="shared" si="23"/>
        <v>8</v>
      </c>
      <c r="CP117" s="299">
        <f t="shared" si="26"/>
        <v>1</v>
      </c>
      <c r="CQ117" s="289">
        <f t="shared" si="24"/>
        <v>56</v>
      </c>
      <c r="CR117" s="289" t="str">
        <f t="shared" si="25"/>
        <v>CUMPLIO</v>
      </c>
      <c r="DB117" s="293"/>
      <c r="DC117" s="293"/>
      <c r="DD117" s="293"/>
      <c r="DE117" s="293"/>
      <c r="DF117" s="293"/>
      <c r="DG117" s="293"/>
    </row>
    <row r="118" spans="1:111" s="79" customFormat="1" ht="127.5" hidden="1" customHeight="1" thickTop="1" thickBot="1">
      <c r="A118" s="79" t="s">
        <v>2003</v>
      </c>
      <c r="B118" s="74" t="s">
        <v>150</v>
      </c>
      <c r="C118" s="74" t="s">
        <v>363</v>
      </c>
      <c r="D118" s="74" t="s">
        <v>377</v>
      </c>
      <c r="E118" s="74" t="s">
        <v>437</v>
      </c>
      <c r="F118" s="74" t="s">
        <v>437</v>
      </c>
      <c r="G118" s="74" t="s">
        <v>182</v>
      </c>
      <c r="H118" s="74" t="s">
        <v>2257</v>
      </c>
      <c r="I118" s="389" t="s">
        <v>2418</v>
      </c>
      <c r="J118" s="389" t="s">
        <v>2419</v>
      </c>
      <c r="K118" s="75" t="s">
        <v>2277</v>
      </c>
      <c r="L118" s="75" t="s">
        <v>2322</v>
      </c>
      <c r="M118" s="75" t="s">
        <v>2371</v>
      </c>
      <c r="N118" s="385" t="s">
        <v>2003</v>
      </c>
      <c r="O118" s="385" t="s">
        <v>2004</v>
      </c>
      <c r="P118" s="387" t="s">
        <v>2005</v>
      </c>
      <c r="Q118" s="175" t="s">
        <v>2005</v>
      </c>
      <c r="R118" s="401"/>
      <c r="S118" s="387" t="s">
        <v>2489</v>
      </c>
      <c r="T118" s="385" t="s">
        <v>366</v>
      </c>
      <c r="U118" s="385" t="s">
        <v>153</v>
      </c>
      <c r="V118" s="385" t="s">
        <v>368</v>
      </c>
      <c r="W118" s="385">
        <v>1</v>
      </c>
      <c r="X118" s="432">
        <v>127</v>
      </c>
      <c r="Y118" s="433"/>
      <c r="Z118" s="433"/>
      <c r="AA118" s="433">
        <v>24</v>
      </c>
      <c r="AB118" s="433"/>
      <c r="AC118" s="433"/>
      <c r="AD118" s="433">
        <v>32</v>
      </c>
      <c r="AE118" s="433"/>
      <c r="AF118" s="433"/>
      <c r="AG118" s="433">
        <v>29</v>
      </c>
      <c r="AH118" s="433"/>
      <c r="AI118" s="433"/>
      <c r="AJ118" s="433">
        <v>42</v>
      </c>
      <c r="AK118" s="385"/>
      <c r="AL118" s="385"/>
      <c r="AM118" s="385"/>
      <c r="AN118" s="385"/>
      <c r="AO118" s="385" t="s">
        <v>2170</v>
      </c>
      <c r="AP118" s="78" t="s">
        <v>2003</v>
      </c>
      <c r="AQ118" s="283">
        <v>0</v>
      </c>
      <c r="AR118" s="283">
        <v>0</v>
      </c>
      <c r="AS118" s="283">
        <v>0</v>
      </c>
      <c r="AT118" s="283">
        <v>0</v>
      </c>
      <c r="AU118" s="283">
        <v>0</v>
      </c>
      <c r="AV118" s="283">
        <v>0</v>
      </c>
      <c r="AW118" s="283">
        <v>0</v>
      </c>
      <c r="AX118" s="283">
        <v>0</v>
      </c>
      <c r="AY118" s="283">
        <v>0</v>
      </c>
      <c r="AZ118" s="283">
        <v>0</v>
      </c>
      <c r="BA118" s="283">
        <v>0</v>
      </c>
      <c r="BB118" s="283">
        <v>0</v>
      </c>
      <c r="BC118" s="283">
        <v>0</v>
      </c>
      <c r="BD118" s="283">
        <v>0</v>
      </c>
      <c r="BE118" s="283">
        <v>0</v>
      </c>
      <c r="BF118" s="283">
        <v>0</v>
      </c>
      <c r="BG118" s="283">
        <v>0</v>
      </c>
      <c r="BH118" s="283">
        <v>0</v>
      </c>
      <c r="BI118" s="283">
        <v>0</v>
      </c>
      <c r="BJ118" s="283">
        <v>0</v>
      </c>
      <c r="BK118" s="283">
        <v>0</v>
      </c>
      <c r="BL118" s="283">
        <v>0</v>
      </c>
      <c r="BM118" s="283">
        <v>0</v>
      </c>
      <c r="BN118" s="283">
        <v>0</v>
      </c>
      <c r="BO118" s="178" t="s">
        <v>372</v>
      </c>
      <c r="BP118" s="178" t="s">
        <v>372</v>
      </c>
      <c r="BQ118" s="178" t="s">
        <v>372</v>
      </c>
      <c r="BR118" s="178" t="s">
        <v>372</v>
      </c>
      <c r="BS118" s="178" t="s">
        <v>372</v>
      </c>
      <c r="BT118" s="178" t="s">
        <v>372</v>
      </c>
      <c r="BU118" s="178" t="s">
        <v>372</v>
      </c>
      <c r="BV118" s="178" t="s">
        <v>372</v>
      </c>
      <c r="BW118" s="178" t="s">
        <v>372</v>
      </c>
      <c r="BX118" s="178" t="s">
        <v>372</v>
      </c>
      <c r="BY118" s="178" t="s">
        <v>372</v>
      </c>
      <c r="BZ118" s="178" t="s">
        <v>372</v>
      </c>
      <c r="CA118" s="352">
        <v>1</v>
      </c>
      <c r="CB118" s="285"/>
      <c r="CC118" s="253">
        <v>63</v>
      </c>
      <c r="CD118" s="253">
        <v>63</v>
      </c>
      <c r="CE118" s="294">
        <f t="shared" si="17"/>
        <v>1</v>
      </c>
      <c r="CF118" s="294">
        <f t="shared" si="27"/>
        <v>127</v>
      </c>
      <c r="CG118" s="252" t="s">
        <v>1677</v>
      </c>
      <c r="CH118" s="252" t="str">
        <f t="shared" si="18"/>
        <v>Numérica</v>
      </c>
      <c r="CI118" s="252"/>
      <c r="CJ118" s="293">
        <v>2</v>
      </c>
      <c r="CK118" s="290" t="str">
        <f t="shared" si="19"/>
        <v>Secretaria General- Dirección de Talento Humano</v>
      </c>
      <c r="CL118" s="290" t="str">
        <f t="shared" si="20"/>
        <v xml:space="preserve">Cumplimiento del Plan de bienestar social y estímulos </v>
      </c>
      <c r="CM118" s="290" t="str">
        <f t="shared" si="21"/>
        <v>Número de actividades ejecutadas del Plan de Bienestar Social e Incentivos</v>
      </c>
      <c r="CN118" s="301">
        <f t="shared" si="22"/>
        <v>63</v>
      </c>
      <c r="CO118" s="301">
        <f t="shared" si="23"/>
        <v>63</v>
      </c>
      <c r="CP118" s="298">
        <f t="shared" si="26"/>
        <v>1</v>
      </c>
      <c r="CQ118" s="291">
        <f t="shared" si="24"/>
        <v>127</v>
      </c>
      <c r="CR118" s="291" t="str">
        <f t="shared" si="25"/>
        <v>CUMPLIO</v>
      </c>
      <c r="DB118" s="293"/>
      <c r="DC118" s="293"/>
      <c r="DD118" s="293"/>
      <c r="DE118" s="293"/>
      <c r="DF118" s="293"/>
      <c r="DG118" s="293"/>
    </row>
    <row r="119" spans="1:111" s="79" customFormat="1" ht="127.5" hidden="1" customHeight="1" thickTop="1" thickBot="1">
      <c r="A119" s="79" t="s">
        <v>2006</v>
      </c>
      <c r="B119" s="74" t="s">
        <v>150</v>
      </c>
      <c r="C119" s="74" t="s">
        <v>363</v>
      </c>
      <c r="D119" s="74" t="s">
        <v>377</v>
      </c>
      <c r="E119" s="74" t="s">
        <v>437</v>
      </c>
      <c r="F119" s="74" t="s">
        <v>437</v>
      </c>
      <c r="G119" s="74" t="s">
        <v>182</v>
      </c>
      <c r="H119" s="74" t="s">
        <v>2257</v>
      </c>
      <c r="I119" s="389" t="s">
        <v>2418</v>
      </c>
      <c r="J119" s="389" t="s">
        <v>2419</v>
      </c>
      <c r="K119" s="75" t="s">
        <v>2277</v>
      </c>
      <c r="L119" s="75" t="s">
        <v>2322</v>
      </c>
      <c r="M119" s="75" t="s">
        <v>2372</v>
      </c>
      <c r="N119" s="385" t="s">
        <v>2006</v>
      </c>
      <c r="O119" s="385" t="s">
        <v>2007</v>
      </c>
      <c r="P119" s="387" t="s">
        <v>2008</v>
      </c>
      <c r="Q119" s="175" t="s">
        <v>2008</v>
      </c>
      <c r="R119" s="401"/>
      <c r="S119" s="387" t="s">
        <v>2231</v>
      </c>
      <c r="T119" s="385" t="s">
        <v>366</v>
      </c>
      <c r="U119" s="385" t="s">
        <v>153</v>
      </c>
      <c r="V119" s="385" t="s">
        <v>368</v>
      </c>
      <c r="W119" s="385">
        <v>1</v>
      </c>
      <c r="X119" s="432">
        <v>60</v>
      </c>
      <c r="Y119" s="433"/>
      <c r="Z119" s="433"/>
      <c r="AA119" s="433">
        <v>12</v>
      </c>
      <c r="AB119" s="433"/>
      <c r="AC119" s="433"/>
      <c r="AD119" s="433">
        <v>18</v>
      </c>
      <c r="AE119" s="433"/>
      <c r="AF119" s="433"/>
      <c r="AG119" s="433">
        <v>12</v>
      </c>
      <c r="AH119" s="433"/>
      <c r="AI119" s="433"/>
      <c r="AJ119" s="433">
        <v>18</v>
      </c>
      <c r="AK119" s="385"/>
      <c r="AL119" s="385"/>
      <c r="AM119" s="385"/>
      <c r="AN119" s="385"/>
      <c r="AO119" s="385" t="s">
        <v>2170</v>
      </c>
      <c r="AP119" s="78" t="s">
        <v>2006</v>
      </c>
      <c r="AQ119" s="283">
        <v>0</v>
      </c>
      <c r="AR119" s="283">
        <v>0</v>
      </c>
      <c r="AS119" s="283">
        <v>0</v>
      </c>
      <c r="AT119" s="283">
        <v>0</v>
      </c>
      <c r="AU119" s="283">
        <v>0</v>
      </c>
      <c r="AV119" s="283">
        <v>0</v>
      </c>
      <c r="AW119" s="283">
        <v>0</v>
      </c>
      <c r="AX119" s="283">
        <v>0</v>
      </c>
      <c r="AY119" s="283">
        <v>0</v>
      </c>
      <c r="AZ119" s="283">
        <v>0</v>
      </c>
      <c r="BA119" s="283">
        <v>0</v>
      </c>
      <c r="BB119" s="283">
        <v>0</v>
      </c>
      <c r="BC119" s="283">
        <v>0</v>
      </c>
      <c r="BD119" s="283">
        <v>0</v>
      </c>
      <c r="BE119" s="283">
        <v>0</v>
      </c>
      <c r="BF119" s="283">
        <v>0</v>
      </c>
      <c r="BG119" s="283">
        <v>0</v>
      </c>
      <c r="BH119" s="283">
        <v>0</v>
      </c>
      <c r="BI119" s="283">
        <v>0</v>
      </c>
      <c r="BJ119" s="283">
        <v>0</v>
      </c>
      <c r="BK119" s="283">
        <v>0</v>
      </c>
      <c r="BL119" s="283">
        <v>0</v>
      </c>
      <c r="BM119" s="283">
        <v>0</v>
      </c>
      <c r="BN119" s="283">
        <v>0</v>
      </c>
      <c r="BO119" s="178" t="s">
        <v>372</v>
      </c>
      <c r="BP119" s="178" t="s">
        <v>372</v>
      </c>
      <c r="BQ119" s="178" t="s">
        <v>372</v>
      </c>
      <c r="BR119" s="178" t="s">
        <v>372</v>
      </c>
      <c r="BS119" s="178" t="s">
        <v>372</v>
      </c>
      <c r="BT119" s="178" t="s">
        <v>372</v>
      </c>
      <c r="BU119" s="178" t="s">
        <v>372</v>
      </c>
      <c r="BV119" s="178" t="s">
        <v>372</v>
      </c>
      <c r="BW119" s="178" t="s">
        <v>372</v>
      </c>
      <c r="BX119" s="178" t="s">
        <v>372</v>
      </c>
      <c r="BY119" s="178" t="s">
        <v>372</v>
      </c>
      <c r="BZ119" s="178" t="s">
        <v>372</v>
      </c>
      <c r="CA119" s="352">
        <v>1</v>
      </c>
      <c r="CB119" s="285"/>
      <c r="CC119" s="273">
        <f t="shared" si="15"/>
        <v>0</v>
      </c>
      <c r="CD119" s="273">
        <f t="shared" si="16"/>
        <v>0</v>
      </c>
      <c r="CE119" s="294" t="e">
        <f t="shared" si="17"/>
        <v>#DIV/0!</v>
      </c>
      <c r="CF119" s="294">
        <f t="shared" si="27"/>
        <v>60</v>
      </c>
      <c r="CG119" s="252" t="s">
        <v>1677</v>
      </c>
      <c r="CH119" s="252" t="str">
        <f t="shared" si="18"/>
        <v>Numérica</v>
      </c>
      <c r="CI119" s="252"/>
      <c r="CJ119" s="293">
        <v>3</v>
      </c>
      <c r="CK119" s="288" t="str">
        <f t="shared" si="19"/>
        <v>Secretaria General- Dirección de Talento Humano</v>
      </c>
      <c r="CL119" s="288" t="str">
        <f t="shared" si="20"/>
        <v>Cumplimiento del Plan anual de Seguridad y Salud en el Trabajo</v>
      </c>
      <c r="CM119" s="288" t="str">
        <f t="shared" si="21"/>
        <v>Número de actividades ejecutadas en el Plan anual de Seguridad y Salud en el Trabajo</v>
      </c>
      <c r="CN119" s="300">
        <f t="shared" si="22"/>
        <v>0</v>
      </c>
      <c r="CO119" s="300">
        <f t="shared" si="23"/>
        <v>0</v>
      </c>
      <c r="CP119" s="299" t="e">
        <f t="shared" si="26"/>
        <v>#DIV/0!</v>
      </c>
      <c r="CQ119" s="289">
        <f t="shared" si="24"/>
        <v>60</v>
      </c>
      <c r="CR119" s="289" t="str">
        <f t="shared" si="25"/>
        <v>CUMPLIO</v>
      </c>
      <c r="DB119" s="293"/>
      <c r="DC119" s="293"/>
      <c r="DD119" s="293"/>
      <c r="DE119" s="293"/>
      <c r="DF119" s="293"/>
      <c r="DG119" s="293"/>
    </row>
    <row r="120" spans="1:111" s="79" customFormat="1" ht="127.5" hidden="1" customHeight="1" thickTop="1" thickBot="1">
      <c r="A120" s="205" t="s">
        <v>2009</v>
      </c>
      <c r="B120" s="74" t="s">
        <v>150</v>
      </c>
      <c r="C120" s="74" t="s">
        <v>363</v>
      </c>
      <c r="D120" s="74" t="s">
        <v>377</v>
      </c>
      <c r="E120" s="74" t="s">
        <v>437</v>
      </c>
      <c r="F120" s="74" t="s">
        <v>437</v>
      </c>
      <c r="G120" s="74" t="s">
        <v>182</v>
      </c>
      <c r="H120" s="74" t="s">
        <v>2257</v>
      </c>
      <c r="I120" s="389" t="s">
        <v>2418</v>
      </c>
      <c r="J120" s="389" t="s">
        <v>2419</v>
      </c>
      <c r="K120" s="75" t="s">
        <v>2277</v>
      </c>
      <c r="L120" s="75" t="s">
        <v>2322</v>
      </c>
      <c r="M120" s="75" t="s">
        <v>2373</v>
      </c>
      <c r="N120" s="385" t="s">
        <v>2009</v>
      </c>
      <c r="O120" s="385" t="s">
        <v>2010</v>
      </c>
      <c r="P120" s="387" t="s">
        <v>2011</v>
      </c>
      <c r="Q120" s="175" t="s">
        <v>2011</v>
      </c>
      <c r="R120" s="401"/>
      <c r="S120" s="387" t="s">
        <v>2232</v>
      </c>
      <c r="T120" s="385" t="s">
        <v>366</v>
      </c>
      <c r="U120" s="385" t="s">
        <v>153</v>
      </c>
      <c r="V120" s="385" t="s">
        <v>368</v>
      </c>
      <c r="W120" s="385">
        <v>1</v>
      </c>
      <c r="X120" s="432">
        <v>19</v>
      </c>
      <c r="Y120" s="433"/>
      <c r="Z120" s="433"/>
      <c r="AA120" s="433">
        <v>2</v>
      </c>
      <c r="AB120" s="433"/>
      <c r="AC120" s="433"/>
      <c r="AD120" s="433">
        <v>5</v>
      </c>
      <c r="AE120" s="433"/>
      <c r="AF120" s="433"/>
      <c r="AG120" s="433">
        <v>2</v>
      </c>
      <c r="AH120" s="433"/>
      <c r="AI120" s="433"/>
      <c r="AJ120" s="433">
        <v>10</v>
      </c>
      <c r="AK120" s="385"/>
      <c r="AL120" s="385"/>
      <c r="AM120" s="385"/>
      <c r="AN120" s="385"/>
      <c r="AO120" s="385" t="s">
        <v>2170</v>
      </c>
      <c r="AP120" s="78" t="s">
        <v>2009</v>
      </c>
      <c r="AQ120" s="283">
        <v>0</v>
      </c>
      <c r="AR120" s="283">
        <v>0</v>
      </c>
      <c r="AS120" s="283">
        <v>0</v>
      </c>
      <c r="AT120" s="283">
        <v>0</v>
      </c>
      <c r="AU120" s="283">
        <v>0</v>
      </c>
      <c r="AV120" s="283">
        <v>0</v>
      </c>
      <c r="AW120" s="283">
        <v>0</v>
      </c>
      <c r="AX120" s="283">
        <v>0</v>
      </c>
      <c r="AY120" s="283">
        <v>0</v>
      </c>
      <c r="AZ120" s="283">
        <v>0</v>
      </c>
      <c r="BA120" s="283">
        <v>0</v>
      </c>
      <c r="BB120" s="283">
        <v>0</v>
      </c>
      <c r="BC120" s="283">
        <v>0</v>
      </c>
      <c r="BD120" s="283">
        <v>0</v>
      </c>
      <c r="BE120" s="283">
        <v>0</v>
      </c>
      <c r="BF120" s="283">
        <v>0</v>
      </c>
      <c r="BG120" s="283">
        <v>0</v>
      </c>
      <c r="BH120" s="283">
        <v>0</v>
      </c>
      <c r="BI120" s="283">
        <v>0</v>
      </c>
      <c r="BJ120" s="283">
        <v>0</v>
      </c>
      <c r="BK120" s="283">
        <v>0</v>
      </c>
      <c r="BL120" s="283">
        <v>0</v>
      </c>
      <c r="BM120" s="283">
        <v>0</v>
      </c>
      <c r="BN120" s="283">
        <v>0</v>
      </c>
      <c r="BO120" s="178" t="s">
        <v>372</v>
      </c>
      <c r="BP120" s="178" t="s">
        <v>372</v>
      </c>
      <c r="BQ120" s="178" t="s">
        <v>372</v>
      </c>
      <c r="BR120" s="178" t="s">
        <v>372</v>
      </c>
      <c r="BS120" s="178" t="s">
        <v>372</v>
      </c>
      <c r="BT120" s="178" t="s">
        <v>372</v>
      </c>
      <c r="BU120" s="178" t="s">
        <v>372</v>
      </c>
      <c r="BV120" s="178" t="s">
        <v>372</v>
      </c>
      <c r="BW120" s="178" t="s">
        <v>372</v>
      </c>
      <c r="BX120" s="178" t="s">
        <v>372</v>
      </c>
      <c r="BY120" s="178" t="s">
        <v>372</v>
      </c>
      <c r="BZ120" s="178" t="s">
        <v>372</v>
      </c>
      <c r="CA120" s="352">
        <v>1</v>
      </c>
      <c r="CB120" s="285"/>
      <c r="CC120" s="273">
        <f t="shared" si="15"/>
        <v>0</v>
      </c>
      <c r="CD120" s="273">
        <f t="shared" si="16"/>
        <v>0</v>
      </c>
      <c r="CE120" s="294" t="e">
        <f t="shared" si="17"/>
        <v>#DIV/0!</v>
      </c>
      <c r="CF120" s="294">
        <f t="shared" si="27"/>
        <v>19</v>
      </c>
      <c r="CG120" s="252" t="s">
        <v>1677</v>
      </c>
      <c r="CH120" s="252" t="str">
        <f t="shared" si="18"/>
        <v>Numérica</v>
      </c>
      <c r="CI120" s="252"/>
      <c r="CJ120" s="293">
        <v>4</v>
      </c>
      <c r="CK120" s="290" t="str">
        <f t="shared" si="19"/>
        <v>Secretaria General- Dirección de Talento Humano</v>
      </c>
      <c r="CL120" s="290" t="str">
        <f t="shared" si="20"/>
        <v>Cumplimiento del componente de integridad del Programa de Transparencia y Ética pública</v>
      </c>
      <c r="CM120" s="290" t="str">
        <f t="shared" si="21"/>
        <v>Número de actividades ejecutadas en el componente de integridad del Programa de Transparencia y Ética Pública</v>
      </c>
      <c r="CN120" s="301">
        <f t="shared" si="22"/>
        <v>0</v>
      </c>
      <c r="CO120" s="301">
        <f t="shared" si="23"/>
        <v>0</v>
      </c>
      <c r="CP120" s="298" t="e">
        <f t="shared" si="26"/>
        <v>#DIV/0!</v>
      </c>
      <c r="CQ120" s="291">
        <f t="shared" si="24"/>
        <v>19</v>
      </c>
      <c r="CR120" s="291" t="str">
        <f t="shared" si="25"/>
        <v>CUMPLIO</v>
      </c>
      <c r="DB120" s="293"/>
      <c r="DC120" s="293"/>
      <c r="DD120" s="293"/>
      <c r="DE120" s="293"/>
      <c r="DF120" s="293"/>
      <c r="DG120" s="293"/>
    </row>
    <row r="121" spans="1:111" s="79" customFormat="1" ht="127.5" hidden="1" customHeight="1" thickTop="1" thickBot="1">
      <c r="A121" s="206" t="s">
        <v>2012</v>
      </c>
      <c r="B121" s="74" t="s">
        <v>150</v>
      </c>
      <c r="C121" s="74" t="s">
        <v>363</v>
      </c>
      <c r="D121" s="74" t="s">
        <v>377</v>
      </c>
      <c r="E121" s="74" t="s">
        <v>437</v>
      </c>
      <c r="F121" s="74" t="s">
        <v>437</v>
      </c>
      <c r="G121" s="74" t="s">
        <v>182</v>
      </c>
      <c r="H121" s="74" t="s">
        <v>2257</v>
      </c>
      <c r="I121" s="389" t="s">
        <v>2418</v>
      </c>
      <c r="J121" s="389" t="s">
        <v>2419</v>
      </c>
      <c r="K121" s="75" t="s">
        <v>2277</v>
      </c>
      <c r="L121" s="75" t="s">
        <v>2322</v>
      </c>
      <c r="M121" s="75" t="s">
        <v>2374</v>
      </c>
      <c r="N121" s="385" t="s">
        <v>2012</v>
      </c>
      <c r="O121" s="385" t="s">
        <v>2013</v>
      </c>
      <c r="P121" s="387" t="s">
        <v>2014</v>
      </c>
      <c r="Q121" s="175" t="s">
        <v>2014</v>
      </c>
      <c r="R121" s="401"/>
      <c r="S121" s="387" t="s">
        <v>2233</v>
      </c>
      <c r="T121" s="385" t="s">
        <v>366</v>
      </c>
      <c r="U121" s="385" t="s">
        <v>153</v>
      </c>
      <c r="V121" s="385" t="s">
        <v>368</v>
      </c>
      <c r="W121" s="385">
        <v>0</v>
      </c>
      <c r="X121" s="432">
        <v>4</v>
      </c>
      <c r="Y121" s="433"/>
      <c r="Z121" s="433"/>
      <c r="AA121" s="433">
        <v>1</v>
      </c>
      <c r="AB121" s="433"/>
      <c r="AC121" s="433"/>
      <c r="AD121" s="433">
        <v>1</v>
      </c>
      <c r="AE121" s="433"/>
      <c r="AF121" s="433"/>
      <c r="AG121" s="433">
        <v>1</v>
      </c>
      <c r="AH121" s="433"/>
      <c r="AI121" s="433"/>
      <c r="AJ121" s="433">
        <v>1</v>
      </c>
      <c r="AK121" s="385"/>
      <c r="AL121" s="385"/>
      <c r="AM121" s="385"/>
      <c r="AN121" s="385"/>
      <c r="AO121" s="385" t="s">
        <v>2170</v>
      </c>
      <c r="AP121" s="78" t="s">
        <v>2012</v>
      </c>
      <c r="AQ121" s="283">
        <v>0</v>
      </c>
      <c r="AR121" s="283">
        <v>0</v>
      </c>
      <c r="AS121" s="283">
        <v>0</v>
      </c>
      <c r="AT121" s="283">
        <v>0</v>
      </c>
      <c r="AU121" s="283">
        <v>0</v>
      </c>
      <c r="AV121" s="283">
        <v>0</v>
      </c>
      <c r="AW121" s="283">
        <v>0</v>
      </c>
      <c r="AX121" s="283">
        <v>0</v>
      </c>
      <c r="AY121" s="283">
        <v>0</v>
      </c>
      <c r="AZ121" s="283">
        <v>0</v>
      </c>
      <c r="BA121" s="283">
        <v>0</v>
      </c>
      <c r="BB121" s="283">
        <v>0</v>
      </c>
      <c r="BC121" s="283">
        <v>0</v>
      </c>
      <c r="BD121" s="283">
        <v>0</v>
      </c>
      <c r="BE121" s="283">
        <v>0</v>
      </c>
      <c r="BF121" s="283">
        <v>0</v>
      </c>
      <c r="BG121" s="283">
        <v>0</v>
      </c>
      <c r="BH121" s="283">
        <v>0</v>
      </c>
      <c r="BI121" s="283">
        <v>0</v>
      </c>
      <c r="BJ121" s="283">
        <v>0</v>
      </c>
      <c r="BK121" s="283">
        <v>0</v>
      </c>
      <c r="BL121" s="283">
        <v>0</v>
      </c>
      <c r="BM121" s="283">
        <v>0</v>
      </c>
      <c r="BN121" s="283">
        <v>0</v>
      </c>
      <c r="BO121" s="178" t="s">
        <v>372</v>
      </c>
      <c r="BP121" s="178" t="s">
        <v>372</v>
      </c>
      <c r="BQ121" s="178" t="s">
        <v>372</v>
      </c>
      <c r="BR121" s="178" t="s">
        <v>372</v>
      </c>
      <c r="BS121" s="178" t="s">
        <v>372</v>
      </c>
      <c r="BT121" s="178" t="s">
        <v>372</v>
      </c>
      <c r="BU121" s="178" t="s">
        <v>372</v>
      </c>
      <c r="BV121" s="178" t="s">
        <v>372</v>
      </c>
      <c r="BW121" s="178" t="s">
        <v>372</v>
      </c>
      <c r="BX121" s="178" t="s">
        <v>372</v>
      </c>
      <c r="BY121" s="178" t="s">
        <v>372</v>
      </c>
      <c r="BZ121" s="178" t="s">
        <v>372</v>
      </c>
      <c r="CA121" s="352">
        <v>2</v>
      </c>
      <c r="CB121" s="285"/>
      <c r="CC121" s="273">
        <f t="shared" si="15"/>
        <v>0</v>
      </c>
      <c r="CD121" s="273">
        <f t="shared" si="16"/>
        <v>0</v>
      </c>
      <c r="CE121" s="260" t="e">
        <f t="shared" si="17"/>
        <v>#DIV/0!</v>
      </c>
      <c r="CF121" s="293">
        <f t="shared" si="27"/>
        <v>4</v>
      </c>
      <c r="CG121" s="252" t="s">
        <v>1677</v>
      </c>
      <c r="CH121" s="252" t="str">
        <f t="shared" si="18"/>
        <v>Numérica</v>
      </c>
      <c r="CI121" s="252"/>
      <c r="CJ121" s="293">
        <v>5</v>
      </c>
      <c r="CK121" s="288" t="str">
        <f t="shared" si="19"/>
        <v>Secretaria General- Dirección de Talento Humano</v>
      </c>
      <c r="CL121" s="288" t="str">
        <f t="shared" si="20"/>
        <v>Cumplimiento de Acuerdos Sindicales</v>
      </c>
      <c r="CM121" s="288" t="str">
        <f t="shared" si="21"/>
        <v>Número de informes de compromisos de acuerdos sindicales cumplidos</v>
      </c>
      <c r="CN121" s="300">
        <f t="shared" si="22"/>
        <v>0</v>
      </c>
      <c r="CO121" s="300">
        <f t="shared" si="23"/>
        <v>0</v>
      </c>
      <c r="CP121" s="299" t="e">
        <f t="shared" si="26"/>
        <v>#DIV/0!</v>
      </c>
      <c r="CQ121" s="289">
        <f t="shared" si="24"/>
        <v>4</v>
      </c>
      <c r="CR121" s="289" t="str">
        <f t="shared" si="25"/>
        <v>CUMPLIO</v>
      </c>
      <c r="DB121" s="293"/>
      <c r="DC121" s="293"/>
      <c r="DD121" s="293"/>
      <c r="DE121" s="293"/>
      <c r="DF121" s="293"/>
      <c r="DG121" s="293"/>
    </row>
    <row r="122" spans="1:111" s="79" customFormat="1" ht="127.5" hidden="1" customHeight="1" thickTop="1" thickBot="1">
      <c r="A122" s="79" t="s">
        <v>2015</v>
      </c>
      <c r="B122" s="74" t="s">
        <v>150</v>
      </c>
      <c r="C122" s="74" t="s">
        <v>363</v>
      </c>
      <c r="D122" s="74" t="s">
        <v>375</v>
      </c>
      <c r="E122" s="74" t="s">
        <v>425</v>
      </c>
      <c r="F122" s="74" t="s">
        <v>450</v>
      </c>
      <c r="G122" s="74" t="s">
        <v>182</v>
      </c>
      <c r="H122" s="74" t="s">
        <v>2273</v>
      </c>
      <c r="I122" s="390" t="s">
        <v>2411</v>
      </c>
      <c r="J122" s="388" t="s">
        <v>2412</v>
      </c>
      <c r="K122" s="75" t="s">
        <v>2375</v>
      </c>
      <c r="L122" s="75" t="s">
        <v>2275</v>
      </c>
      <c r="M122" s="75" t="s">
        <v>2376</v>
      </c>
      <c r="N122" s="385" t="s">
        <v>2015</v>
      </c>
      <c r="O122" s="385" t="s">
        <v>2016</v>
      </c>
      <c r="P122" s="387" t="s">
        <v>2017</v>
      </c>
      <c r="Q122" s="175" t="s">
        <v>2017</v>
      </c>
      <c r="R122" s="401"/>
      <c r="S122" s="387" t="s">
        <v>2234</v>
      </c>
      <c r="T122" s="385" t="s">
        <v>366</v>
      </c>
      <c r="U122" s="385" t="s">
        <v>153</v>
      </c>
      <c r="V122" s="385" t="s">
        <v>368</v>
      </c>
      <c r="W122" s="385">
        <v>0</v>
      </c>
      <c r="X122" s="432">
        <v>4</v>
      </c>
      <c r="Y122" s="433"/>
      <c r="Z122" s="433"/>
      <c r="AA122" s="433">
        <v>1</v>
      </c>
      <c r="AB122" s="433"/>
      <c r="AC122" s="433"/>
      <c r="AD122" s="433">
        <v>1</v>
      </c>
      <c r="AE122" s="433"/>
      <c r="AF122" s="433"/>
      <c r="AG122" s="433">
        <v>1</v>
      </c>
      <c r="AH122" s="433"/>
      <c r="AI122" s="433"/>
      <c r="AJ122" s="433">
        <v>1</v>
      </c>
      <c r="AK122" s="385"/>
      <c r="AL122" s="385"/>
      <c r="AM122" s="385"/>
      <c r="AN122" s="385"/>
      <c r="AO122" s="385" t="s">
        <v>2171</v>
      </c>
      <c r="AP122" s="78" t="s">
        <v>2015</v>
      </c>
      <c r="AQ122" s="283">
        <v>0</v>
      </c>
      <c r="AR122" s="283">
        <v>0</v>
      </c>
      <c r="AS122" s="283">
        <v>0</v>
      </c>
      <c r="AT122" s="283">
        <v>0</v>
      </c>
      <c r="AU122" s="283">
        <v>0</v>
      </c>
      <c r="AV122" s="283">
        <v>0</v>
      </c>
      <c r="AW122" s="283">
        <v>0</v>
      </c>
      <c r="AX122" s="283">
        <v>0</v>
      </c>
      <c r="AY122" s="283">
        <v>0</v>
      </c>
      <c r="AZ122" s="283">
        <v>0</v>
      </c>
      <c r="BA122" s="283">
        <v>0</v>
      </c>
      <c r="BB122" s="283">
        <v>0</v>
      </c>
      <c r="BC122" s="283">
        <v>0</v>
      </c>
      <c r="BD122" s="283">
        <v>0</v>
      </c>
      <c r="BE122" s="283">
        <v>0</v>
      </c>
      <c r="BF122" s="283">
        <v>0</v>
      </c>
      <c r="BG122" s="283">
        <v>0</v>
      </c>
      <c r="BH122" s="283">
        <v>0</v>
      </c>
      <c r="BI122" s="283">
        <v>0</v>
      </c>
      <c r="BJ122" s="283">
        <v>0</v>
      </c>
      <c r="BK122" s="283">
        <v>0</v>
      </c>
      <c r="BL122" s="283">
        <v>0</v>
      </c>
      <c r="BM122" s="283">
        <v>0</v>
      </c>
      <c r="BN122" s="283">
        <v>0</v>
      </c>
      <c r="BO122" s="178" t="s">
        <v>372</v>
      </c>
      <c r="BP122" s="178" t="s">
        <v>372</v>
      </c>
      <c r="BQ122" s="178" t="s">
        <v>372</v>
      </c>
      <c r="BR122" s="178" t="s">
        <v>372</v>
      </c>
      <c r="BS122" s="178" t="s">
        <v>372</v>
      </c>
      <c r="BT122" s="178" t="s">
        <v>372</v>
      </c>
      <c r="BU122" s="178" t="s">
        <v>372</v>
      </c>
      <c r="BV122" s="178" t="s">
        <v>372</v>
      </c>
      <c r="BW122" s="178" t="s">
        <v>372</v>
      </c>
      <c r="BX122" s="178" t="s">
        <v>372</v>
      </c>
      <c r="BY122" s="178" t="s">
        <v>372</v>
      </c>
      <c r="BZ122" s="178" t="s">
        <v>372</v>
      </c>
      <c r="CA122" s="352">
        <v>2</v>
      </c>
      <c r="CB122" s="285"/>
      <c r="CC122" s="273">
        <f t="shared" si="15"/>
        <v>0</v>
      </c>
      <c r="CD122" s="273">
        <f t="shared" si="16"/>
        <v>0</v>
      </c>
      <c r="CE122" s="294" t="e">
        <f t="shared" si="17"/>
        <v>#DIV/0!</v>
      </c>
      <c r="CF122" s="294">
        <f t="shared" si="27"/>
        <v>4</v>
      </c>
      <c r="CG122" s="252" t="s">
        <v>1677</v>
      </c>
      <c r="CH122" s="252" t="str">
        <f t="shared" si="18"/>
        <v>Numérica</v>
      </c>
      <c r="CI122" s="252"/>
      <c r="CJ122" s="293">
        <v>1</v>
      </c>
      <c r="CK122" s="290" t="str">
        <f t="shared" si="19"/>
        <v>Secretaria General- Dirección Financiera</v>
      </c>
      <c r="CL122" s="290" t="str">
        <f t="shared" si="20"/>
        <v>Estados Financieros Certificados y publicados en Web de la SNS</v>
      </c>
      <c r="CM122" s="290" t="str">
        <f t="shared" si="21"/>
        <v>Número de Estados Financieros Certificados y publicados en Web de la SNS</v>
      </c>
      <c r="CN122" s="301">
        <f t="shared" si="22"/>
        <v>0</v>
      </c>
      <c r="CO122" s="301">
        <f t="shared" si="23"/>
        <v>0</v>
      </c>
      <c r="CP122" s="298" t="e">
        <f t="shared" si="26"/>
        <v>#DIV/0!</v>
      </c>
      <c r="CQ122" s="291">
        <f t="shared" si="24"/>
        <v>4</v>
      </c>
      <c r="CR122" s="291" t="str">
        <f t="shared" si="25"/>
        <v>CUMPLIO</v>
      </c>
      <c r="DB122" s="293"/>
      <c r="DC122" s="293"/>
      <c r="DD122" s="293"/>
      <c r="DE122" s="293"/>
      <c r="DF122" s="293"/>
      <c r="DG122" s="293"/>
    </row>
    <row r="123" spans="1:111" s="79" customFormat="1" ht="127.5" hidden="1" customHeight="1" thickTop="1" thickBot="1">
      <c r="A123" s="79" t="s">
        <v>2018</v>
      </c>
      <c r="B123" s="74" t="s">
        <v>150</v>
      </c>
      <c r="C123" s="74" t="s">
        <v>363</v>
      </c>
      <c r="D123" s="74" t="s">
        <v>375</v>
      </c>
      <c r="E123" s="74" t="s">
        <v>425</v>
      </c>
      <c r="F123" s="74" t="s">
        <v>450</v>
      </c>
      <c r="G123" s="74" t="s">
        <v>182</v>
      </c>
      <c r="H123" s="74" t="s">
        <v>2273</v>
      </c>
      <c r="I123" s="390" t="s">
        <v>2411</v>
      </c>
      <c r="J123" s="388" t="s">
        <v>2412</v>
      </c>
      <c r="K123" s="75" t="s">
        <v>2375</v>
      </c>
      <c r="L123" s="75" t="s">
        <v>2275</v>
      </c>
      <c r="M123" s="75" t="s">
        <v>2377</v>
      </c>
      <c r="N123" s="385" t="s">
        <v>2018</v>
      </c>
      <c r="O123" s="385" t="s">
        <v>2019</v>
      </c>
      <c r="P123" s="387" t="s">
        <v>2020</v>
      </c>
      <c r="Q123" s="175" t="s">
        <v>2020</v>
      </c>
      <c r="R123" s="401"/>
      <c r="S123" s="387" t="s">
        <v>2235</v>
      </c>
      <c r="T123" s="385" t="s">
        <v>366</v>
      </c>
      <c r="U123" s="385" t="s">
        <v>153</v>
      </c>
      <c r="V123" s="385" t="s">
        <v>368</v>
      </c>
      <c r="W123" s="385">
        <v>0</v>
      </c>
      <c r="X123" s="432">
        <v>2</v>
      </c>
      <c r="Y123" s="433"/>
      <c r="Z123" s="433"/>
      <c r="AA123" s="433" t="s">
        <v>371</v>
      </c>
      <c r="AB123" s="433"/>
      <c r="AC123" s="433"/>
      <c r="AD123" s="433">
        <v>1</v>
      </c>
      <c r="AE123" s="433"/>
      <c r="AF123" s="433"/>
      <c r="AG123" s="433" t="s">
        <v>371</v>
      </c>
      <c r="AH123" s="433"/>
      <c r="AI123" s="433"/>
      <c r="AJ123" s="433">
        <v>1</v>
      </c>
      <c r="AK123" s="385"/>
      <c r="AL123" s="385"/>
      <c r="AM123" s="385"/>
      <c r="AN123" s="385"/>
      <c r="AO123" s="385" t="s">
        <v>2171</v>
      </c>
      <c r="AP123" s="78" t="s">
        <v>2018</v>
      </c>
      <c r="AQ123" s="283">
        <v>0</v>
      </c>
      <c r="AR123" s="283">
        <v>0</v>
      </c>
      <c r="AS123" s="283">
        <v>0</v>
      </c>
      <c r="AT123" s="283">
        <v>0</v>
      </c>
      <c r="AU123" s="283">
        <v>0</v>
      </c>
      <c r="AV123" s="283">
        <v>0</v>
      </c>
      <c r="AW123" s="283">
        <v>0</v>
      </c>
      <c r="AX123" s="283">
        <v>0</v>
      </c>
      <c r="AY123" s="283">
        <v>0</v>
      </c>
      <c r="AZ123" s="283">
        <v>0</v>
      </c>
      <c r="BA123" s="283">
        <v>0</v>
      </c>
      <c r="BB123" s="283">
        <v>0</v>
      </c>
      <c r="BC123" s="283">
        <v>0</v>
      </c>
      <c r="BD123" s="283">
        <v>0</v>
      </c>
      <c r="BE123" s="283">
        <v>0</v>
      </c>
      <c r="BF123" s="283">
        <v>0</v>
      </c>
      <c r="BG123" s="283">
        <v>0</v>
      </c>
      <c r="BH123" s="283">
        <v>0</v>
      </c>
      <c r="BI123" s="283">
        <v>0</v>
      </c>
      <c r="BJ123" s="283">
        <v>0</v>
      </c>
      <c r="BK123" s="283">
        <v>0</v>
      </c>
      <c r="BL123" s="283">
        <v>0</v>
      </c>
      <c r="BM123" s="283">
        <v>0</v>
      </c>
      <c r="BN123" s="283">
        <v>0</v>
      </c>
      <c r="BO123" s="178" t="s">
        <v>372</v>
      </c>
      <c r="BP123" s="178" t="s">
        <v>372</v>
      </c>
      <c r="BQ123" s="178" t="s">
        <v>372</v>
      </c>
      <c r="BR123" s="178" t="s">
        <v>372</v>
      </c>
      <c r="BS123" s="178" t="s">
        <v>372</v>
      </c>
      <c r="BT123" s="178" t="s">
        <v>372</v>
      </c>
      <c r="BU123" s="178" t="s">
        <v>372</v>
      </c>
      <c r="BV123" s="178" t="s">
        <v>372</v>
      </c>
      <c r="BW123" s="178" t="s">
        <v>372</v>
      </c>
      <c r="BX123" s="178" t="s">
        <v>372</v>
      </c>
      <c r="BY123" s="178" t="s">
        <v>372</v>
      </c>
      <c r="BZ123" s="178" t="s">
        <v>372</v>
      </c>
      <c r="CA123" s="352">
        <v>2</v>
      </c>
      <c r="CB123" s="328"/>
      <c r="CC123" s="273">
        <f t="shared" si="15"/>
        <v>0</v>
      </c>
      <c r="CD123" s="273">
        <f t="shared" si="16"/>
        <v>0</v>
      </c>
      <c r="CE123" s="294" t="e">
        <f t="shared" si="17"/>
        <v>#DIV/0!</v>
      </c>
      <c r="CF123" s="294">
        <f t="shared" si="27"/>
        <v>2</v>
      </c>
      <c r="CG123" s="252" t="s">
        <v>1678</v>
      </c>
      <c r="CH123" s="252" t="str">
        <f t="shared" si="18"/>
        <v>Numérica</v>
      </c>
      <c r="CI123" s="252"/>
      <c r="CJ123" s="293">
        <v>2</v>
      </c>
      <c r="CK123" s="288" t="str">
        <f t="shared" si="19"/>
        <v>Secretaria General- Dirección Financiera</v>
      </c>
      <c r="CL123" s="288" t="str">
        <f t="shared" si="20"/>
        <v>Actas formalizadas del CTSC</v>
      </c>
      <c r="CM123" s="288" t="str">
        <f t="shared" si="21"/>
        <v>Número de Actas formalizadas del CTSC</v>
      </c>
      <c r="CN123" s="300">
        <f t="shared" si="22"/>
        <v>0</v>
      </c>
      <c r="CO123" s="300">
        <f t="shared" si="23"/>
        <v>0</v>
      </c>
      <c r="CP123" s="299" t="e">
        <f t="shared" si="26"/>
        <v>#DIV/0!</v>
      </c>
      <c r="CQ123" s="289">
        <f t="shared" si="24"/>
        <v>2</v>
      </c>
      <c r="CR123" s="289" t="str">
        <f t="shared" si="25"/>
        <v>SOBRECUMPLIO</v>
      </c>
      <c r="DB123" s="293"/>
      <c r="DC123" s="293"/>
      <c r="DD123" s="293"/>
      <c r="DE123" s="293"/>
      <c r="DF123" s="293"/>
      <c r="DG123" s="293"/>
    </row>
    <row r="124" spans="1:111" s="79" customFormat="1" ht="127.5" hidden="1" customHeight="1" thickTop="1" thickBot="1">
      <c r="A124" s="79" t="s">
        <v>2021</v>
      </c>
      <c r="B124" s="74" t="s">
        <v>150</v>
      </c>
      <c r="C124" s="74" t="s">
        <v>363</v>
      </c>
      <c r="D124" s="74" t="s">
        <v>375</v>
      </c>
      <c r="E124" s="74" t="s">
        <v>425</v>
      </c>
      <c r="F124" s="74" t="s">
        <v>450</v>
      </c>
      <c r="G124" s="74" t="s">
        <v>182</v>
      </c>
      <c r="H124" s="74" t="s">
        <v>2273</v>
      </c>
      <c r="I124" s="390" t="s">
        <v>2411</v>
      </c>
      <c r="J124" s="388" t="s">
        <v>2412</v>
      </c>
      <c r="K124" s="75" t="s">
        <v>2375</v>
      </c>
      <c r="L124" s="75" t="s">
        <v>2275</v>
      </c>
      <c r="M124" s="75" t="s">
        <v>188</v>
      </c>
      <c r="N124" s="385" t="s">
        <v>2021</v>
      </c>
      <c r="O124" s="385" t="s">
        <v>2022</v>
      </c>
      <c r="P124" s="387" t="s">
        <v>2023</v>
      </c>
      <c r="Q124" s="175" t="s">
        <v>2023</v>
      </c>
      <c r="R124" s="401"/>
      <c r="S124" s="387" t="s">
        <v>2236</v>
      </c>
      <c r="T124" s="385" t="s">
        <v>366</v>
      </c>
      <c r="U124" s="385" t="s">
        <v>153</v>
      </c>
      <c r="V124" s="385" t="s">
        <v>368</v>
      </c>
      <c r="W124" s="385">
        <v>14</v>
      </c>
      <c r="X124" s="432">
        <v>14</v>
      </c>
      <c r="Y124" s="433"/>
      <c r="Z124" s="433"/>
      <c r="AA124" s="433">
        <v>4</v>
      </c>
      <c r="AB124" s="433"/>
      <c r="AC124" s="433"/>
      <c r="AD124" s="433">
        <v>3</v>
      </c>
      <c r="AE124" s="433"/>
      <c r="AF124" s="433"/>
      <c r="AG124" s="433">
        <v>3</v>
      </c>
      <c r="AH124" s="433"/>
      <c r="AI124" s="433"/>
      <c r="AJ124" s="433">
        <v>4</v>
      </c>
      <c r="AK124" s="385"/>
      <c r="AL124" s="385"/>
      <c r="AM124" s="385"/>
      <c r="AN124" s="385"/>
      <c r="AO124" s="385" t="s">
        <v>2171</v>
      </c>
      <c r="AP124" s="78" t="s">
        <v>2021</v>
      </c>
      <c r="AQ124" s="283">
        <v>0</v>
      </c>
      <c r="AR124" s="283">
        <v>0</v>
      </c>
      <c r="AS124" s="283">
        <v>0</v>
      </c>
      <c r="AT124" s="283">
        <v>0</v>
      </c>
      <c r="AU124" s="283">
        <v>0</v>
      </c>
      <c r="AV124" s="283">
        <v>0</v>
      </c>
      <c r="AW124" s="283">
        <v>0</v>
      </c>
      <c r="AX124" s="283">
        <v>0</v>
      </c>
      <c r="AY124" s="283">
        <v>0</v>
      </c>
      <c r="AZ124" s="283">
        <v>0</v>
      </c>
      <c r="BA124" s="283">
        <v>0</v>
      </c>
      <c r="BB124" s="283">
        <v>0</v>
      </c>
      <c r="BC124" s="283">
        <v>0</v>
      </c>
      <c r="BD124" s="283">
        <v>0</v>
      </c>
      <c r="BE124" s="283">
        <v>0</v>
      </c>
      <c r="BF124" s="283">
        <v>0</v>
      </c>
      <c r="BG124" s="283">
        <v>0</v>
      </c>
      <c r="BH124" s="283">
        <v>0</v>
      </c>
      <c r="BI124" s="283">
        <v>0</v>
      </c>
      <c r="BJ124" s="283">
        <v>0</v>
      </c>
      <c r="BK124" s="283">
        <v>0</v>
      </c>
      <c r="BL124" s="283">
        <v>0</v>
      </c>
      <c r="BM124" s="283">
        <v>0</v>
      </c>
      <c r="BN124" s="283">
        <v>0</v>
      </c>
      <c r="BO124" s="178" t="s">
        <v>372</v>
      </c>
      <c r="BP124" s="178" t="s">
        <v>372</v>
      </c>
      <c r="BQ124" s="178" t="s">
        <v>372</v>
      </c>
      <c r="BR124" s="178" t="s">
        <v>372</v>
      </c>
      <c r="BS124" s="178" t="s">
        <v>372</v>
      </c>
      <c r="BT124" s="178" t="s">
        <v>372</v>
      </c>
      <c r="BU124" s="178" t="s">
        <v>372</v>
      </c>
      <c r="BV124" s="178" t="s">
        <v>372</v>
      </c>
      <c r="BW124" s="178" t="s">
        <v>372</v>
      </c>
      <c r="BX124" s="178" t="s">
        <v>372</v>
      </c>
      <c r="BY124" s="178" t="s">
        <v>372</v>
      </c>
      <c r="BZ124" s="178" t="s">
        <v>372</v>
      </c>
      <c r="CA124" s="352">
        <v>2</v>
      </c>
      <c r="CB124" s="261"/>
      <c r="CC124" s="253">
        <f t="shared" si="15"/>
        <v>0</v>
      </c>
      <c r="CD124" s="253">
        <f t="shared" si="16"/>
        <v>0</v>
      </c>
      <c r="CE124" s="308" t="e">
        <f>+CC124/CD124</f>
        <v>#DIV/0!</v>
      </c>
      <c r="CF124" s="309">
        <f>+X124</f>
        <v>14</v>
      </c>
      <c r="CG124" s="302" t="s">
        <v>1679</v>
      </c>
      <c r="CH124" s="252" t="str">
        <f t="shared" si="18"/>
        <v>Numérica</v>
      </c>
      <c r="CI124" s="252"/>
      <c r="CJ124" s="293">
        <v>3</v>
      </c>
      <c r="CK124" s="290" t="str">
        <f t="shared" si="19"/>
        <v>Secretaria General- Dirección Financiera</v>
      </c>
      <c r="CL124" s="290" t="str">
        <f t="shared" si="20"/>
        <v>Actividades ejecutadas del cronograma de actividades para la implementación y sostenibilidad de la política Gestión Presupuestal y Eficiencia del Gasto Público</v>
      </c>
      <c r="CM124" s="290" t="str">
        <f t="shared" si="21"/>
        <v>Número de actividades ejecutadas para la implementación y sostenibilidad de la política Gestión Presupuestal y Eficiencia del Gasto Público en el trimestre</v>
      </c>
      <c r="CN124" s="301">
        <f t="shared" si="22"/>
        <v>0</v>
      </c>
      <c r="CO124" s="301">
        <f t="shared" si="23"/>
        <v>0</v>
      </c>
      <c r="CP124" s="298" t="e">
        <f t="shared" si="26"/>
        <v>#DIV/0!</v>
      </c>
      <c r="CQ124" s="291">
        <f t="shared" si="24"/>
        <v>14</v>
      </c>
      <c r="CR124" s="291" t="str">
        <f t="shared" si="25"/>
        <v>INCUMPLIO</v>
      </c>
      <c r="DB124" s="293"/>
      <c r="DC124" s="293"/>
      <c r="DD124" s="293"/>
      <c r="DE124" s="293"/>
      <c r="DF124" s="293"/>
      <c r="DG124" s="293"/>
    </row>
    <row r="125" spans="1:111" s="79" customFormat="1" ht="127.5" customHeight="1" thickTop="1" thickBot="1">
      <c r="A125" s="79" t="s">
        <v>2024</v>
      </c>
      <c r="B125" s="74" t="s">
        <v>150</v>
      </c>
      <c r="C125" s="74" t="s">
        <v>363</v>
      </c>
      <c r="D125" s="74" t="s">
        <v>375</v>
      </c>
      <c r="E125" s="74" t="s">
        <v>425</v>
      </c>
      <c r="F125" s="74" t="s">
        <v>450</v>
      </c>
      <c r="G125" s="74" t="s">
        <v>182</v>
      </c>
      <c r="H125" s="74" t="s">
        <v>2273</v>
      </c>
      <c r="I125" s="390" t="s">
        <v>2411</v>
      </c>
      <c r="J125" s="388" t="s">
        <v>2412</v>
      </c>
      <c r="K125" s="75" t="s">
        <v>2375</v>
      </c>
      <c r="L125" s="75" t="s">
        <v>2275</v>
      </c>
      <c r="M125" s="75" t="s">
        <v>2378</v>
      </c>
      <c r="N125" s="385" t="s">
        <v>2024</v>
      </c>
      <c r="O125" s="385" t="s">
        <v>2025</v>
      </c>
      <c r="P125" s="387" t="s">
        <v>2026</v>
      </c>
      <c r="Q125" s="175" t="s">
        <v>2173</v>
      </c>
      <c r="R125" s="363" t="s">
        <v>2174</v>
      </c>
      <c r="S125" s="387" t="s">
        <v>2490</v>
      </c>
      <c r="T125" s="385" t="s">
        <v>366</v>
      </c>
      <c r="U125" s="385" t="s">
        <v>367</v>
      </c>
      <c r="V125" s="385" t="s">
        <v>368</v>
      </c>
      <c r="W125" s="385">
        <v>0.9</v>
      </c>
      <c r="X125" s="440">
        <v>0.9</v>
      </c>
      <c r="Y125" s="441"/>
      <c r="Z125" s="441"/>
      <c r="AA125" s="441">
        <v>0.2</v>
      </c>
      <c r="AB125" s="441"/>
      <c r="AC125" s="441"/>
      <c r="AD125" s="441">
        <v>0.4</v>
      </c>
      <c r="AE125" s="441"/>
      <c r="AF125" s="441"/>
      <c r="AG125" s="441">
        <v>0.6</v>
      </c>
      <c r="AH125" s="441"/>
      <c r="AI125" s="441"/>
      <c r="AJ125" s="441">
        <v>0.9</v>
      </c>
      <c r="AK125" s="385"/>
      <c r="AL125" s="385"/>
      <c r="AM125" s="385"/>
      <c r="AN125" s="385"/>
      <c r="AO125" s="385" t="s">
        <v>2171</v>
      </c>
      <c r="AP125" s="78" t="s">
        <v>2024</v>
      </c>
      <c r="AQ125" s="283">
        <v>0</v>
      </c>
      <c r="AR125" s="283">
        <v>0</v>
      </c>
      <c r="AS125" s="283">
        <v>0</v>
      </c>
      <c r="AT125" s="283">
        <v>0</v>
      </c>
      <c r="AU125" s="283">
        <v>0</v>
      </c>
      <c r="AV125" s="283">
        <v>0</v>
      </c>
      <c r="AW125" s="283">
        <v>0</v>
      </c>
      <c r="AX125" s="283">
        <v>0</v>
      </c>
      <c r="AY125" s="283">
        <v>0</v>
      </c>
      <c r="AZ125" s="283">
        <v>0</v>
      </c>
      <c r="BA125" s="283">
        <v>0</v>
      </c>
      <c r="BB125" s="283">
        <v>0</v>
      </c>
      <c r="BC125" s="283">
        <v>0</v>
      </c>
      <c r="BD125" s="283">
        <v>0</v>
      </c>
      <c r="BE125" s="283">
        <v>0</v>
      </c>
      <c r="BF125" s="283">
        <v>0</v>
      </c>
      <c r="BG125" s="283">
        <v>0</v>
      </c>
      <c r="BH125" s="283">
        <v>0</v>
      </c>
      <c r="BI125" s="283">
        <v>0</v>
      </c>
      <c r="BJ125" s="283">
        <v>0</v>
      </c>
      <c r="BK125" s="283">
        <v>0</v>
      </c>
      <c r="BL125" s="283">
        <v>0</v>
      </c>
      <c r="BM125" s="283">
        <v>0</v>
      </c>
      <c r="BN125" s="283">
        <v>0</v>
      </c>
      <c r="BO125" s="178" t="s">
        <v>372</v>
      </c>
      <c r="BP125" s="178" t="s">
        <v>372</v>
      </c>
      <c r="BQ125" s="178" t="s">
        <v>372</v>
      </c>
      <c r="BR125" s="178" t="s">
        <v>372</v>
      </c>
      <c r="BS125" s="178" t="s">
        <v>372</v>
      </c>
      <c r="BT125" s="178" t="s">
        <v>372</v>
      </c>
      <c r="BU125" s="178" t="s">
        <v>372</v>
      </c>
      <c r="BV125" s="178" t="s">
        <v>372</v>
      </c>
      <c r="BW125" s="178" t="s">
        <v>372</v>
      </c>
      <c r="BX125" s="178" t="s">
        <v>372</v>
      </c>
      <c r="BY125" s="178" t="s">
        <v>372</v>
      </c>
      <c r="BZ125" s="178" t="s">
        <v>372</v>
      </c>
      <c r="CA125" s="352">
        <v>1</v>
      </c>
      <c r="CB125" s="261"/>
      <c r="CC125" s="253">
        <f t="shared" si="15"/>
        <v>0</v>
      </c>
      <c r="CD125" s="253">
        <f t="shared" si="16"/>
        <v>0</v>
      </c>
      <c r="CE125" s="304" t="e">
        <f t="shared" si="17"/>
        <v>#DIV/0!</v>
      </c>
      <c r="CF125" s="305">
        <f t="shared" si="27"/>
        <v>0.9</v>
      </c>
      <c r="CG125" s="302" t="s">
        <v>1679</v>
      </c>
      <c r="CH125" s="252" t="str">
        <f t="shared" si="18"/>
        <v xml:space="preserve">Porcentual </v>
      </c>
      <c r="CI125" s="252"/>
      <c r="CJ125" s="293">
        <v>4</v>
      </c>
      <c r="CK125" s="288" t="str">
        <f t="shared" si="19"/>
        <v>Secretaria General- Dirección Financiera</v>
      </c>
      <c r="CL125" s="288" t="str">
        <f t="shared" si="20"/>
        <v xml:space="preserve">Porcentaje de Ejecución presupuestal </v>
      </c>
      <c r="CM125" s="288" t="str">
        <f t="shared" si="21"/>
        <v>(Total compromisos / Total Apropiación)*100</v>
      </c>
      <c r="CN125" s="300">
        <f t="shared" si="22"/>
        <v>0</v>
      </c>
      <c r="CO125" s="300">
        <f t="shared" si="23"/>
        <v>0</v>
      </c>
      <c r="CP125" s="299" t="e">
        <f t="shared" si="26"/>
        <v>#DIV/0!</v>
      </c>
      <c r="CQ125" s="289">
        <f t="shared" si="24"/>
        <v>0.9</v>
      </c>
      <c r="CR125" s="289" t="str">
        <f t="shared" si="25"/>
        <v>INCUMPLIO</v>
      </c>
      <c r="DB125" s="293"/>
      <c r="DC125" s="293"/>
      <c r="DD125" s="293"/>
      <c r="DE125" s="293"/>
      <c r="DF125" s="293"/>
      <c r="DG125" s="293"/>
    </row>
    <row r="126" spans="1:111" s="79" customFormat="1" ht="127.5" customHeight="1" thickTop="1" thickBot="1">
      <c r="A126" s="79" t="s">
        <v>2027</v>
      </c>
      <c r="B126" s="74" t="s">
        <v>150</v>
      </c>
      <c r="C126" s="74" t="s">
        <v>363</v>
      </c>
      <c r="D126" s="74" t="s">
        <v>375</v>
      </c>
      <c r="E126" s="74" t="s">
        <v>425</v>
      </c>
      <c r="F126" s="74" t="s">
        <v>450</v>
      </c>
      <c r="G126" s="74" t="s">
        <v>182</v>
      </c>
      <c r="H126" s="394" t="s">
        <v>2273</v>
      </c>
      <c r="I126" s="395" t="s">
        <v>2411</v>
      </c>
      <c r="J126" s="388" t="s">
        <v>2412</v>
      </c>
      <c r="K126" s="75" t="s">
        <v>2375</v>
      </c>
      <c r="L126" s="75" t="s">
        <v>2275</v>
      </c>
      <c r="M126" s="75" t="s">
        <v>2379</v>
      </c>
      <c r="N126" s="385" t="s">
        <v>2027</v>
      </c>
      <c r="O126" s="385" t="s">
        <v>2028</v>
      </c>
      <c r="P126" s="387" t="s">
        <v>2029</v>
      </c>
      <c r="Q126" s="175" t="s">
        <v>451</v>
      </c>
      <c r="R126" s="363" t="s">
        <v>2175</v>
      </c>
      <c r="S126" s="387" t="s">
        <v>2491</v>
      </c>
      <c r="T126" s="385" t="s">
        <v>366</v>
      </c>
      <c r="U126" s="385" t="s">
        <v>367</v>
      </c>
      <c r="V126" s="385" t="s">
        <v>368</v>
      </c>
      <c r="W126" s="385">
        <v>1</v>
      </c>
      <c r="X126" s="440">
        <v>1</v>
      </c>
      <c r="Y126" s="441"/>
      <c r="Z126" s="441"/>
      <c r="AA126" s="441">
        <v>1</v>
      </c>
      <c r="AB126" s="441"/>
      <c r="AC126" s="441"/>
      <c r="AD126" s="441">
        <v>1</v>
      </c>
      <c r="AE126" s="441"/>
      <c r="AF126" s="441"/>
      <c r="AG126" s="441">
        <v>1</v>
      </c>
      <c r="AH126" s="441"/>
      <c r="AI126" s="441"/>
      <c r="AJ126" s="441">
        <v>1</v>
      </c>
      <c r="AK126" s="385"/>
      <c r="AL126" s="385"/>
      <c r="AM126" s="385"/>
      <c r="AN126" s="385"/>
      <c r="AO126" s="385" t="s">
        <v>2171</v>
      </c>
      <c r="AP126" s="78" t="s">
        <v>2027</v>
      </c>
      <c r="AQ126" s="283">
        <v>0</v>
      </c>
      <c r="AR126" s="283">
        <v>0</v>
      </c>
      <c r="AS126" s="283">
        <v>0</v>
      </c>
      <c r="AT126" s="283">
        <v>0</v>
      </c>
      <c r="AU126" s="283">
        <v>0</v>
      </c>
      <c r="AV126" s="283">
        <v>0</v>
      </c>
      <c r="AW126" s="283">
        <v>0</v>
      </c>
      <c r="AX126" s="283">
        <v>0</v>
      </c>
      <c r="AY126" s="283">
        <v>0</v>
      </c>
      <c r="AZ126" s="283">
        <v>0</v>
      </c>
      <c r="BA126" s="283">
        <v>0</v>
      </c>
      <c r="BB126" s="283">
        <v>0</v>
      </c>
      <c r="BC126" s="283">
        <v>0</v>
      </c>
      <c r="BD126" s="283">
        <v>0</v>
      </c>
      <c r="BE126" s="283">
        <v>0</v>
      </c>
      <c r="BF126" s="283">
        <v>0</v>
      </c>
      <c r="BG126" s="283">
        <v>0</v>
      </c>
      <c r="BH126" s="283">
        <v>0</v>
      </c>
      <c r="BI126" s="283">
        <v>0</v>
      </c>
      <c r="BJ126" s="283">
        <v>0</v>
      </c>
      <c r="BK126" s="283">
        <v>0</v>
      </c>
      <c r="BL126" s="283">
        <v>0</v>
      </c>
      <c r="BM126" s="283">
        <v>0</v>
      </c>
      <c r="BN126" s="283">
        <v>0</v>
      </c>
      <c r="BO126" s="178" t="s">
        <v>372</v>
      </c>
      <c r="BP126" s="178" t="s">
        <v>372</v>
      </c>
      <c r="BQ126" s="178" t="s">
        <v>372</v>
      </c>
      <c r="BR126" s="178" t="s">
        <v>372</v>
      </c>
      <c r="BS126" s="178" t="s">
        <v>372</v>
      </c>
      <c r="BT126" s="178" t="s">
        <v>372</v>
      </c>
      <c r="BU126" s="178" t="s">
        <v>372</v>
      </c>
      <c r="BV126" s="178" t="s">
        <v>372</v>
      </c>
      <c r="BW126" s="178" t="s">
        <v>372</v>
      </c>
      <c r="BX126" s="178" t="s">
        <v>372</v>
      </c>
      <c r="BY126" s="178" t="s">
        <v>372</v>
      </c>
      <c r="BZ126" s="178" t="s">
        <v>372</v>
      </c>
      <c r="CA126" s="352">
        <v>1</v>
      </c>
      <c r="CB126" s="261"/>
      <c r="CC126" s="259">
        <f t="shared" si="15"/>
        <v>0</v>
      </c>
      <c r="CD126" s="259">
        <f t="shared" si="16"/>
        <v>0</v>
      </c>
      <c r="CE126" s="310" t="e">
        <f t="shared" si="17"/>
        <v>#DIV/0!</v>
      </c>
      <c r="CF126" s="310">
        <f t="shared" si="27"/>
        <v>1</v>
      </c>
      <c r="CG126" s="311" t="s">
        <v>1679</v>
      </c>
      <c r="CH126" s="252" t="str">
        <f t="shared" si="18"/>
        <v xml:space="preserve">Porcentual </v>
      </c>
      <c r="CI126" s="252"/>
      <c r="CJ126" s="293">
        <v>5</v>
      </c>
      <c r="CK126" s="290" t="str">
        <f t="shared" si="19"/>
        <v>Secretaria General- Dirección Financiera</v>
      </c>
      <c r="CL126" s="290" t="str">
        <f t="shared" si="20"/>
        <v>Oportunidad en la gestión de pagos</v>
      </c>
      <c r="CM126" s="290" t="str">
        <f t="shared" si="21"/>
        <v>(Número de cuentas gestionadas en termino igual o menor a 5 días / Número de cuentas recibidas para pago en el mes)*100</v>
      </c>
      <c r="CN126" s="301">
        <f t="shared" si="22"/>
        <v>0</v>
      </c>
      <c r="CO126" s="301">
        <f t="shared" si="23"/>
        <v>0</v>
      </c>
      <c r="CP126" s="298" t="e">
        <f t="shared" si="26"/>
        <v>#DIV/0!</v>
      </c>
      <c r="CQ126" s="291">
        <f t="shared" si="24"/>
        <v>1</v>
      </c>
      <c r="CR126" s="291" t="str">
        <f t="shared" si="25"/>
        <v>INCUMPLIO</v>
      </c>
      <c r="DB126" s="293"/>
      <c r="DC126" s="293"/>
      <c r="DD126" s="293"/>
      <c r="DE126" s="293"/>
      <c r="DF126" s="293"/>
      <c r="DG126" s="293"/>
    </row>
    <row r="127" spans="1:111" s="79" customFormat="1" ht="127.5" customHeight="1" thickTop="1" thickBot="1">
      <c r="A127" s="79" t="s">
        <v>2030</v>
      </c>
      <c r="B127" s="74" t="s">
        <v>150</v>
      </c>
      <c r="C127" s="74" t="s">
        <v>363</v>
      </c>
      <c r="D127" s="74" t="s">
        <v>375</v>
      </c>
      <c r="E127" s="74" t="s">
        <v>425</v>
      </c>
      <c r="F127" s="74" t="s">
        <v>450</v>
      </c>
      <c r="G127" s="74" t="s">
        <v>182</v>
      </c>
      <c r="H127" s="74" t="s">
        <v>2273</v>
      </c>
      <c r="I127" s="390" t="s">
        <v>2411</v>
      </c>
      <c r="J127" s="388" t="s">
        <v>2412</v>
      </c>
      <c r="K127" s="75" t="s">
        <v>2375</v>
      </c>
      <c r="L127" s="75" t="s">
        <v>2275</v>
      </c>
      <c r="M127" s="75" t="s">
        <v>2380</v>
      </c>
      <c r="N127" s="385" t="s">
        <v>2030</v>
      </c>
      <c r="O127" s="385" t="s">
        <v>2031</v>
      </c>
      <c r="P127" s="387" t="s">
        <v>2032</v>
      </c>
      <c r="Q127" s="175" t="s">
        <v>2176</v>
      </c>
      <c r="R127" s="363" t="s">
        <v>2177</v>
      </c>
      <c r="S127" s="387" t="s">
        <v>2492</v>
      </c>
      <c r="T127" s="385" t="s">
        <v>366</v>
      </c>
      <c r="U127" s="385" t="s">
        <v>367</v>
      </c>
      <c r="V127" s="385" t="s">
        <v>368</v>
      </c>
      <c r="W127" s="385">
        <v>0</v>
      </c>
      <c r="X127" s="440">
        <v>1</v>
      </c>
      <c r="Y127" s="441"/>
      <c r="Z127" s="441"/>
      <c r="AA127" s="441">
        <v>0.25</v>
      </c>
      <c r="AB127" s="441"/>
      <c r="AC127" s="441"/>
      <c r="AD127" s="441">
        <v>0.5</v>
      </c>
      <c r="AE127" s="441"/>
      <c r="AF127" s="441"/>
      <c r="AG127" s="441">
        <v>0.25</v>
      </c>
      <c r="AH127" s="441"/>
      <c r="AI127" s="441"/>
      <c r="AJ127" s="441" t="s">
        <v>371</v>
      </c>
      <c r="AK127" s="385"/>
      <c r="AL127" s="385"/>
      <c r="AM127" s="385"/>
      <c r="AN127" s="385"/>
      <c r="AO127" s="385" t="s">
        <v>2171</v>
      </c>
      <c r="AP127" s="78" t="s">
        <v>2030</v>
      </c>
      <c r="AQ127" s="283">
        <v>0</v>
      </c>
      <c r="AR127" s="283">
        <v>0</v>
      </c>
      <c r="AS127" s="283">
        <v>0</v>
      </c>
      <c r="AT127" s="283">
        <v>0</v>
      </c>
      <c r="AU127" s="283">
        <v>0</v>
      </c>
      <c r="AV127" s="283">
        <v>0</v>
      </c>
      <c r="AW127" s="283">
        <v>0</v>
      </c>
      <c r="AX127" s="283">
        <v>0</v>
      </c>
      <c r="AY127" s="283">
        <v>0</v>
      </c>
      <c r="AZ127" s="283">
        <v>0</v>
      </c>
      <c r="BA127" s="283">
        <v>0</v>
      </c>
      <c r="BB127" s="283">
        <v>0</v>
      </c>
      <c r="BC127" s="283">
        <v>0</v>
      </c>
      <c r="BD127" s="283">
        <v>0</v>
      </c>
      <c r="BE127" s="283">
        <v>0</v>
      </c>
      <c r="BF127" s="283">
        <v>0</v>
      </c>
      <c r="BG127" s="283">
        <v>0</v>
      </c>
      <c r="BH127" s="283">
        <v>0</v>
      </c>
      <c r="BI127" s="283">
        <v>0</v>
      </c>
      <c r="BJ127" s="283">
        <v>0</v>
      </c>
      <c r="BK127" s="283">
        <v>0</v>
      </c>
      <c r="BL127" s="283">
        <v>0</v>
      </c>
      <c r="BM127" s="283">
        <v>0</v>
      </c>
      <c r="BN127" s="283">
        <v>0</v>
      </c>
      <c r="BO127" s="178" t="s">
        <v>372</v>
      </c>
      <c r="BP127" s="178" t="s">
        <v>372</v>
      </c>
      <c r="BQ127" s="178" t="s">
        <v>372</v>
      </c>
      <c r="BR127" s="178" t="s">
        <v>372</v>
      </c>
      <c r="BS127" s="178" t="s">
        <v>372</v>
      </c>
      <c r="BT127" s="178" t="s">
        <v>372</v>
      </c>
      <c r="BU127" s="178" t="s">
        <v>372</v>
      </c>
      <c r="BV127" s="178" t="s">
        <v>372</v>
      </c>
      <c r="BW127" s="178" t="s">
        <v>372</v>
      </c>
      <c r="BX127" s="178" t="s">
        <v>372</v>
      </c>
      <c r="BY127" s="178" t="s">
        <v>372</v>
      </c>
      <c r="BZ127" s="178" t="s">
        <v>372</v>
      </c>
      <c r="CA127" s="352">
        <v>2</v>
      </c>
      <c r="CB127" s="285"/>
      <c r="CC127" s="273">
        <f t="shared" si="15"/>
        <v>0</v>
      </c>
      <c r="CD127" s="273">
        <f t="shared" si="16"/>
        <v>0</v>
      </c>
      <c r="CE127" s="260" t="e">
        <f t="shared" si="17"/>
        <v>#DIV/0!</v>
      </c>
      <c r="CF127" s="293">
        <f t="shared" si="27"/>
        <v>1</v>
      </c>
      <c r="CG127" s="252" t="s">
        <v>1677</v>
      </c>
      <c r="CH127" s="252" t="str">
        <f t="shared" si="18"/>
        <v xml:space="preserve">Porcentual </v>
      </c>
      <c r="CI127" s="252"/>
      <c r="CJ127" s="293">
        <v>1</v>
      </c>
      <c r="CK127" s="288" t="str">
        <f t="shared" si="19"/>
        <v>Secretaria General- Dirección Financiera</v>
      </c>
      <c r="CL127" s="288" t="str">
        <f t="shared" si="20"/>
        <v>Porcentaje de deudores con acciones de cobro realizadas</v>
      </c>
      <c r="CM127" s="288" t="str">
        <f t="shared" si="21"/>
        <v>(Número acumulado de deudores con acciones de cobro realizadas con corte al periodo de seguimiento /  Número total de deudores competencia del Grupo de Cobro Persuasivo y Jurisdicción Coactiva con corte al cierre de la vigencia anterior)*100</v>
      </c>
      <c r="CN127" s="300">
        <f t="shared" si="22"/>
        <v>0</v>
      </c>
      <c r="CO127" s="300">
        <f t="shared" si="23"/>
        <v>0</v>
      </c>
      <c r="CP127" s="299" t="e">
        <f t="shared" si="26"/>
        <v>#DIV/0!</v>
      </c>
      <c r="CQ127" s="289">
        <f t="shared" si="24"/>
        <v>1</v>
      </c>
      <c r="CR127" s="289" t="str">
        <f t="shared" si="25"/>
        <v>CUMPLIO</v>
      </c>
      <c r="DB127" s="293"/>
      <c r="DC127" s="293"/>
      <c r="DD127" s="293"/>
      <c r="DE127" s="293"/>
      <c r="DF127" s="293"/>
      <c r="DG127" s="293"/>
    </row>
    <row r="128" spans="1:111" s="79" customFormat="1" ht="127.5" customHeight="1" thickTop="1" thickBot="1">
      <c r="A128" s="79" t="s">
        <v>2033</v>
      </c>
      <c r="B128" s="74" t="s">
        <v>150</v>
      </c>
      <c r="C128" s="74" t="s">
        <v>363</v>
      </c>
      <c r="D128" s="74" t="s">
        <v>375</v>
      </c>
      <c r="E128" s="74" t="s">
        <v>425</v>
      </c>
      <c r="F128" s="74" t="s">
        <v>450</v>
      </c>
      <c r="G128" s="74" t="s">
        <v>182</v>
      </c>
      <c r="H128" s="74" t="s">
        <v>2273</v>
      </c>
      <c r="I128" s="390" t="s">
        <v>2411</v>
      </c>
      <c r="J128" s="388" t="s">
        <v>2412</v>
      </c>
      <c r="K128" s="75" t="s">
        <v>2375</v>
      </c>
      <c r="L128" s="75" t="s">
        <v>2275</v>
      </c>
      <c r="M128" s="75" t="s">
        <v>2381</v>
      </c>
      <c r="N128" s="385" t="s">
        <v>2033</v>
      </c>
      <c r="O128" s="385" t="s">
        <v>452</v>
      </c>
      <c r="P128" s="387" t="s">
        <v>2034</v>
      </c>
      <c r="Q128" s="175" t="s">
        <v>453</v>
      </c>
      <c r="R128" s="363" t="s">
        <v>2178</v>
      </c>
      <c r="S128" s="387" t="s">
        <v>2493</v>
      </c>
      <c r="T128" s="385" t="s">
        <v>366</v>
      </c>
      <c r="U128" s="385" t="s">
        <v>367</v>
      </c>
      <c r="V128" s="385" t="s">
        <v>368</v>
      </c>
      <c r="W128" s="385">
        <v>1</v>
      </c>
      <c r="X128" s="440">
        <v>1</v>
      </c>
      <c r="Y128" s="441"/>
      <c r="Z128" s="441"/>
      <c r="AA128" s="441" t="s">
        <v>371</v>
      </c>
      <c r="AB128" s="441"/>
      <c r="AC128" s="441"/>
      <c r="AD128" s="441">
        <v>0.5</v>
      </c>
      <c r="AE128" s="441"/>
      <c r="AF128" s="441"/>
      <c r="AG128" s="441" t="s">
        <v>371</v>
      </c>
      <c r="AH128" s="441"/>
      <c r="AI128" s="441"/>
      <c r="AJ128" s="441">
        <v>1</v>
      </c>
      <c r="AK128" s="385"/>
      <c r="AL128" s="385"/>
      <c r="AM128" s="385"/>
      <c r="AN128" s="385"/>
      <c r="AO128" s="385" t="s">
        <v>2171</v>
      </c>
      <c r="AP128" s="78" t="s">
        <v>2033</v>
      </c>
      <c r="AQ128" s="283">
        <v>0</v>
      </c>
      <c r="AR128" s="283">
        <v>0</v>
      </c>
      <c r="AS128" s="283">
        <v>0</v>
      </c>
      <c r="AT128" s="283">
        <v>0</v>
      </c>
      <c r="AU128" s="283">
        <v>0</v>
      </c>
      <c r="AV128" s="283">
        <v>0</v>
      </c>
      <c r="AW128" s="283">
        <v>0</v>
      </c>
      <c r="AX128" s="283">
        <v>0</v>
      </c>
      <c r="AY128" s="283">
        <v>0</v>
      </c>
      <c r="AZ128" s="283">
        <v>0</v>
      </c>
      <c r="BA128" s="283">
        <v>0</v>
      </c>
      <c r="BB128" s="283">
        <v>0</v>
      </c>
      <c r="BC128" s="283">
        <v>0</v>
      </c>
      <c r="BD128" s="283">
        <v>0</v>
      </c>
      <c r="BE128" s="283">
        <v>0</v>
      </c>
      <c r="BF128" s="283">
        <v>0</v>
      </c>
      <c r="BG128" s="283">
        <v>0</v>
      </c>
      <c r="BH128" s="283">
        <v>0</v>
      </c>
      <c r="BI128" s="283">
        <v>0</v>
      </c>
      <c r="BJ128" s="283">
        <v>0</v>
      </c>
      <c r="BK128" s="283">
        <v>0</v>
      </c>
      <c r="BL128" s="283">
        <v>0</v>
      </c>
      <c r="BM128" s="283">
        <v>0</v>
      </c>
      <c r="BN128" s="283">
        <v>0</v>
      </c>
      <c r="BO128" s="178" t="s">
        <v>372</v>
      </c>
      <c r="BP128" s="178" t="s">
        <v>372</v>
      </c>
      <c r="BQ128" s="178" t="s">
        <v>372</v>
      </c>
      <c r="BR128" s="178" t="s">
        <v>372</v>
      </c>
      <c r="BS128" s="178" t="s">
        <v>372</v>
      </c>
      <c r="BT128" s="178" t="s">
        <v>372</v>
      </c>
      <c r="BU128" s="178" t="s">
        <v>372</v>
      </c>
      <c r="BV128" s="178" t="s">
        <v>372</v>
      </c>
      <c r="BW128" s="178" t="s">
        <v>372</v>
      </c>
      <c r="BX128" s="178" t="s">
        <v>372</v>
      </c>
      <c r="BY128" s="178" t="s">
        <v>372</v>
      </c>
      <c r="BZ128" s="178" t="s">
        <v>372</v>
      </c>
      <c r="CA128" s="352">
        <v>2</v>
      </c>
      <c r="CB128" s="285"/>
      <c r="CC128" s="273">
        <f t="shared" si="15"/>
        <v>0</v>
      </c>
      <c r="CD128" s="273">
        <f t="shared" si="16"/>
        <v>0</v>
      </c>
      <c r="CE128" s="260" t="e">
        <f t="shared" si="17"/>
        <v>#DIV/0!</v>
      </c>
      <c r="CF128" s="293">
        <f t="shared" si="27"/>
        <v>1</v>
      </c>
      <c r="CG128" s="252" t="s">
        <v>1677</v>
      </c>
      <c r="CH128" s="252" t="str">
        <f t="shared" si="18"/>
        <v xml:space="preserve">Porcentual </v>
      </c>
      <c r="CI128" s="252"/>
      <c r="CJ128" s="293">
        <v>2</v>
      </c>
      <c r="CK128" s="290" t="str">
        <f t="shared" si="19"/>
        <v>Secretaria General- Dirección Financiera</v>
      </c>
      <c r="CL128" s="290" t="str">
        <f t="shared" si="20"/>
        <v xml:space="preserve">Porcentaje de conciliación de cartera y diferencias reciprocas de SNS con Entidades sin proceso concursal </v>
      </c>
      <c r="CM128" s="290" t="str">
        <f t="shared" si="21"/>
        <v>(Total de Entidades conciliadas / Total Entidades priorizadas de la cartera y diferencias reciprocas reportadas al cierre del año inmediatamente anterior)*100</v>
      </c>
      <c r="CN128" s="301">
        <f t="shared" si="22"/>
        <v>0</v>
      </c>
      <c r="CO128" s="301">
        <f t="shared" si="23"/>
        <v>0</v>
      </c>
      <c r="CP128" s="298" t="e">
        <f t="shared" si="26"/>
        <v>#DIV/0!</v>
      </c>
      <c r="CQ128" s="291">
        <f t="shared" si="24"/>
        <v>1</v>
      </c>
      <c r="CR128" s="291" t="str">
        <f t="shared" si="25"/>
        <v>CUMPLIO</v>
      </c>
      <c r="DB128" s="293"/>
      <c r="DC128" s="293"/>
      <c r="DD128" s="293"/>
      <c r="DE128" s="293"/>
      <c r="DF128" s="293"/>
      <c r="DG128" s="293"/>
    </row>
    <row r="129" spans="1:111" s="79" customFormat="1" ht="127.5" customHeight="1" thickTop="1" thickBot="1">
      <c r="A129" s="79" t="s">
        <v>2035</v>
      </c>
      <c r="B129" s="74" t="s">
        <v>150</v>
      </c>
      <c r="C129" s="74" t="s">
        <v>363</v>
      </c>
      <c r="D129" s="74" t="s">
        <v>375</v>
      </c>
      <c r="E129" s="74" t="s">
        <v>425</v>
      </c>
      <c r="F129" s="74" t="s">
        <v>450</v>
      </c>
      <c r="G129" s="74" t="s">
        <v>182</v>
      </c>
      <c r="H129" s="74" t="s">
        <v>2273</v>
      </c>
      <c r="I129" s="390" t="s">
        <v>2411</v>
      </c>
      <c r="J129" s="388" t="s">
        <v>2412</v>
      </c>
      <c r="K129" s="75" t="s">
        <v>2375</v>
      </c>
      <c r="L129" s="75" t="s">
        <v>2275</v>
      </c>
      <c r="M129" s="75" t="s">
        <v>2382</v>
      </c>
      <c r="N129" s="385" t="s">
        <v>2035</v>
      </c>
      <c r="O129" s="385" t="s">
        <v>2036</v>
      </c>
      <c r="P129" s="387" t="s">
        <v>2037</v>
      </c>
      <c r="Q129" s="175" t="s">
        <v>2179</v>
      </c>
      <c r="R129" s="363" t="s">
        <v>2180</v>
      </c>
      <c r="S129" s="387" t="s">
        <v>2494</v>
      </c>
      <c r="T129" s="385" t="s">
        <v>366</v>
      </c>
      <c r="U129" s="385" t="s">
        <v>367</v>
      </c>
      <c r="V129" s="385" t="s">
        <v>368</v>
      </c>
      <c r="W129" s="385">
        <v>0</v>
      </c>
      <c r="X129" s="440">
        <v>1</v>
      </c>
      <c r="Y129" s="441"/>
      <c r="Z129" s="441"/>
      <c r="AA129" s="441">
        <v>0.25</v>
      </c>
      <c r="AB129" s="441"/>
      <c r="AC129" s="441"/>
      <c r="AD129" s="441">
        <v>0.25</v>
      </c>
      <c r="AE129" s="441"/>
      <c r="AF129" s="441"/>
      <c r="AG129" s="441">
        <v>0.25</v>
      </c>
      <c r="AH129" s="441"/>
      <c r="AI129" s="441"/>
      <c r="AJ129" s="441">
        <v>0.25</v>
      </c>
      <c r="AK129" s="385"/>
      <c r="AL129" s="385"/>
      <c r="AM129" s="385"/>
      <c r="AN129" s="385"/>
      <c r="AO129" s="385" t="s">
        <v>2171</v>
      </c>
      <c r="AP129" s="78" t="s">
        <v>2035</v>
      </c>
      <c r="AQ129" s="283">
        <v>0</v>
      </c>
      <c r="AR129" s="283">
        <v>0</v>
      </c>
      <c r="AS129" s="283">
        <v>0</v>
      </c>
      <c r="AT129" s="283">
        <v>0</v>
      </c>
      <c r="AU129" s="283">
        <v>0</v>
      </c>
      <c r="AV129" s="283">
        <v>0</v>
      </c>
      <c r="AW129" s="283">
        <v>0</v>
      </c>
      <c r="AX129" s="283">
        <v>0</v>
      </c>
      <c r="AY129" s="283">
        <v>0</v>
      </c>
      <c r="AZ129" s="283">
        <v>0</v>
      </c>
      <c r="BA129" s="283">
        <v>0</v>
      </c>
      <c r="BB129" s="283">
        <v>0</v>
      </c>
      <c r="BC129" s="283">
        <v>0</v>
      </c>
      <c r="BD129" s="283">
        <v>0</v>
      </c>
      <c r="BE129" s="283">
        <v>0</v>
      </c>
      <c r="BF129" s="283">
        <v>0</v>
      </c>
      <c r="BG129" s="283">
        <v>0</v>
      </c>
      <c r="BH129" s="283">
        <v>0</v>
      </c>
      <c r="BI129" s="283">
        <v>0</v>
      </c>
      <c r="BJ129" s="283">
        <v>0</v>
      </c>
      <c r="BK129" s="283">
        <v>0</v>
      </c>
      <c r="BL129" s="283">
        <v>0</v>
      </c>
      <c r="BM129" s="283">
        <v>0</v>
      </c>
      <c r="BN129" s="283">
        <v>0</v>
      </c>
      <c r="BO129" s="178" t="s">
        <v>372</v>
      </c>
      <c r="BP129" s="178" t="s">
        <v>372</v>
      </c>
      <c r="BQ129" s="178" t="s">
        <v>372</v>
      </c>
      <c r="BR129" s="178" t="s">
        <v>372</v>
      </c>
      <c r="BS129" s="178" t="s">
        <v>372</v>
      </c>
      <c r="BT129" s="178" t="s">
        <v>372</v>
      </c>
      <c r="BU129" s="178" t="s">
        <v>372</v>
      </c>
      <c r="BV129" s="178" t="s">
        <v>372</v>
      </c>
      <c r="BW129" s="178" t="s">
        <v>372</v>
      </c>
      <c r="BX129" s="178" t="s">
        <v>372</v>
      </c>
      <c r="BY129" s="178" t="s">
        <v>372</v>
      </c>
      <c r="BZ129" s="178" t="s">
        <v>372</v>
      </c>
      <c r="CA129" s="352">
        <v>1</v>
      </c>
      <c r="CB129" s="328"/>
      <c r="CC129" s="253">
        <v>315358112464</v>
      </c>
      <c r="CD129" s="253">
        <v>316593914285</v>
      </c>
      <c r="CE129" s="307">
        <f>+CC129/CD129</f>
        <v>0.99609657114290728</v>
      </c>
      <c r="CF129" s="294">
        <f t="shared" si="27"/>
        <v>1</v>
      </c>
      <c r="CG129" s="252" t="s">
        <v>1678</v>
      </c>
      <c r="CH129" s="252" t="str">
        <f t="shared" si="18"/>
        <v xml:space="preserve">Porcentual </v>
      </c>
      <c r="CI129" s="252"/>
      <c r="CJ129" s="293">
        <v>3</v>
      </c>
      <c r="CK129" s="288" t="str">
        <f t="shared" si="19"/>
        <v>Secretaria General- Dirección Financiera</v>
      </c>
      <c r="CL129" s="288" t="str">
        <f t="shared" si="20"/>
        <v>Porcentaje de recaudo de cartera del veinte porciento del valor cartera cobrable al cierre de la vigencia anterior</v>
      </c>
      <c r="CM129" s="288" t="str">
        <f t="shared" si="21"/>
        <v>(Valor recaudado de cartera en el trimestre / Veinte porciento del total de la cartera clasificada como cobrable con corte al cierre de la vigencia anterior) *100</v>
      </c>
      <c r="CN129" s="300">
        <f t="shared" si="22"/>
        <v>315358112464</v>
      </c>
      <c r="CO129" s="300">
        <f t="shared" si="23"/>
        <v>316593914285</v>
      </c>
      <c r="CP129" s="299">
        <f t="shared" si="26"/>
        <v>0.99609657114290728</v>
      </c>
      <c r="CQ129" s="289">
        <f t="shared" si="24"/>
        <v>1</v>
      </c>
      <c r="CR129" s="289" t="str">
        <f t="shared" si="25"/>
        <v>SOBRECUMPLIO</v>
      </c>
      <c r="DB129" s="293"/>
      <c r="DC129" s="293"/>
      <c r="DD129" s="293"/>
      <c r="DE129" s="293"/>
      <c r="DF129" s="293"/>
      <c r="DG129" s="293"/>
    </row>
    <row r="130" spans="1:111" s="79" customFormat="1" ht="127.5" hidden="1" customHeight="1" thickTop="1" thickBot="1">
      <c r="A130" s="79" t="s">
        <v>2038</v>
      </c>
      <c r="B130" s="74" t="s">
        <v>150</v>
      </c>
      <c r="C130" s="74" t="s">
        <v>363</v>
      </c>
      <c r="D130" s="74" t="s">
        <v>377</v>
      </c>
      <c r="E130" s="74" t="s">
        <v>437</v>
      </c>
      <c r="F130" s="74" t="s">
        <v>441</v>
      </c>
      <c r="G130" s="74" t="s">
        <v>182</v>
      </c>
      <c r="H130" s="74" t="s">
        <v>2257</v>
      </c>
      <c r="I130" s="390" t="s">
        <v>2399</v>
      </c>
      <c r="J130" s="388" t="s">
        <v>2400</v>
      </c>
      <c r="K130" s="75" t="s">
        <v>2277</v>
      </c>
      <c r="L130" s="75" t="s">
        <v>2322</v>
      </c>
      <c r="M130" s="75" t="s">
        <v>2383</v>
      </c>
      <c r="N130" s="385" t="s">
        <v>2038</v>
      </c>
      <c r="O130" s="385" t="s">
        <v>2039</v>
      </c>
      <c r="P130" s="387" t="s">
        <v>2040</v>
      </c>
      <c r="Q130" s="175" t="s">
        <v>2040</v>
      </c>
      <c r="R130" s="401"/>
      <c r="S130" s="387" t="s">
        <v>2495</v>
      </c>
      <c r="T130" s="385" t="s">
        <v>366</v>
      </c>
      <c r="U130" s="385" t="s">
        <v>153</v>
      </c>
      <c r="V130" s="385" t="s">
        <v>368</v>
      </c>
      <c r="W130" s="385" t="s">
        <v>372</v>
      </c>
      <c r="X130" s="432">
        <v>10</v>
      </c>
      <c r="Y130" s="433"/>
      <c r="Z130" s="433"/>
      <c r="AA130" s="433">
        <v>2</v>
      </c>
      <c r="AB130" s="433"/>
      <c r="AC130" s="433"/>
      <c r="AD130" s="433">
        <v>3</v>
      </c>
      <c r="AE130" s="433"/>
      <c r="AF130" s="433"/>
      <c r="AG130" s="433">
        <v>3</v>
      </c>
      <c r="AH130" s="433"/>
      <c r="AI130" s="433"/>
      <c r="AJ130" s="433">
        <v>2</v>
      </c>
      <c r="AK130" s="385"/>
      <c r="AL130" s="385"/>
      <c r="AM130" s="385"/>
      <c r="AN130" s="385"/>
      <c r="AO130" s="385" t="s">
        <v>2172</v>
      </c>
      <c r="AP130" s="78" t="s">
        <v>2038</v>
      </c>
      <c r="AQ130" s="283">
        <v>0</v>
      </c>
      <c r="AR130" s="283">
        <v>0</v>
      </c>
      <c r="AS130" s="283">
        <v>0</v>
      </c>
      <c r="AT130" s="283">
        <v>0</v>
      </c>
      <c r="AU130" s="283">
        <v>0</v>
      </c>
      <c r="AV130" s="283">
        <v>0</v>
      </c>
      <c r="AW130" s="283">
        <v>0</v>
      </c>
      <c r="AX130" s="283">
        <v>0</v>
      </c>
      <c r="AY130" s="283">
        <v>0</v>
      </c>
      <c r="AZ130" s="283">
        <v>0</v>
      </c>
      <c r="BA130" s="283">
        <v>0</v>
      </c>
      <c r="BB130" s="283">
        <v>0</v>
      </c>
      <c r="BC130" s="283">
        <v>0</v>
      </c>
      <c r="BD130" s="283">
        <v>0</v>
      </c>
      <c r="BE130" s="283">
        <v>0</v>
      </c>
      <c r="BF130" s="283">
        <v>0</v>
      </c>
      <c r="BG130" s="283">
        <v>0</v>
      </c>
      <c r="BH130" s="283">
        <v>0</v>
      </c>
      <c r="BI130" s="283">
        <v>0</v>
      </c>
      <c r="BJ130" s="283">
        <v>0</v>
      </c>
      <c r="BK130" s="283">
        <v>0</v>
      </c>
      <c r="BL130" s="283">
        <v>0</v>
      </c>
      <c r="BM130" s="283">
        <v>0</v>
      </c>
      <c r="BN130" s="283">
        <v>0</v>
      </c>
      <c r="BO130" s="178" t="s">
        <v>372</v>
      </c>
      <c r="BP130" s="178" t="s">
        <v>372</v>
      </c>
      <c r="BQ130" s="178" t="s">
        <v>372</v>
      </c>
      <c r="BR130" s="178" t="s">
        <v>372</v>
      </c>
      <c r="BS130" s="178" t="s">
        <v>372</v>
      </c>
      <c r="BT130" s="178" t="s">
        <v>372</v>
      </c>
      <c r="BU130" s="178" t="s">
        <v>372</v>
      </c>
      <c r="BV130" s="178" t="s">
        <v>372</v>
      </c>
      <c r="BW130" s="178" t="s">
        <v>372</v>
      </c>
      <c r="BX130" s="178" t="s">
        <v>372</v>
      </c>
      <c r="BY130" s="178" t="s">
        <v>372</v>
      </c>
      <c r="BZ130" s="178" t="s">
        <v>372</v>
      </c>
      <c r="CA130" s="352">
        <v>1</v>
      </c>
      <c r="CB130" s="285"/>
      <c r="CC130" s="273">
        <f t="shared" si="15"/>
        <v>0</v>
      </c>
      <c r="CD130" s="273">
        <f t="shared" si="16"/>
        <v>0</v>
      </c>
      <c r="CE130" s="294" t="e">
        <f t="shared" si="17"/>
        <v>#DIV/0!</v>
      </c>
      <c r="CF130" s="294">
        <f t="shared" si="27"/>
        <v>10</v>
      </c>
      <c r="CG130" s="252" t="s">
        <v>1677</v>
      </c>
      <c r="CH130" s="252" t="str">
        <f t="shared" si="18"/>
        <v>Numérica</v>
      </c>
      <c r="CI130" s="252"/>
      <c r="CJ130" s="293">
        <v>4</v>
      </c>
      <c r="CK130" s="290" t="str">
        <f t="shared" si="19"/>
        <v>Secretaria General- Control Disciplinario Interno</v>
      </c>
      <c r="CL130" s="290" t="str">
        <f t="shared" si="20"/>
        <v>Capacitaciones, Autocapacitaciones y Charlas de Sensibilización y preservación del orden interno en materia disciplinaria realizadas</v>
      </c>
      <c r="CM130" s="290" t="str">
        <f t="shared" si="21"/>
        <v>Número de Capacitaciones, Autocapacitaciones y Charlas de Sensibilización y de preservación del orden interno realizadas, sobre acciones preventivas disciplinarias y normatividad vigente realizadas en el trimestre</v>
      </c>
      <c r="CN130" s="301">
        <f t="shared" si="22"/>
        <v>0</v>
      </c>
      <c r="CO130" s="301">
        <f t="shared" si="23"/>
        <v>0</v>
      </c>
      <c r="CP130" s="298" t="e">
        <f t="shared" si="26"/>
        <v>#DIV/0!</v>
      </c>
      <c r="CQ130" s="291">
        <f t="shared" si="24"/>
        <v>10</v>
      </c>
      <c r="CR130" s="291" t="str">
        <f t="shared" si="25"/>
        <v>CUMPLIO</v>
      </c>
      <c r="DB130" s="293"/>
      <c r="DC130" s="293"/>
      <c r="DD130" s="293"/>
      <c r="DE130" s="293"/>
      <c r="DF130" s="293"/>
      <c r="DG130" s="293"/>
    </row>
    <row r="131" spans="1:111" s="79" customFormat="1" ht="127.5" customHeight="1" thickTop="1" thickBot="1">
      <c r="A131" s="79" t="s">
        <v>2041</v>
      </c>
      <c r="B131" s="74" t="s">
        <v>150</v>
      </c>
      <c r="C131" s="74" t="s">
        <v>363</v>
      </c>
      <c r="D131" s="74" t="s">
        <v>377</v>
      </c>
      <c r="E131" s="74" t="s">
        <v>437</v>
      </c>
      <c r="F131" s="74" t="s">
        <v>441</v>
      </c>
      <c r="G131" s="74" t="s">
        <v>182</v>
      </c>
      <c r="H131" s="74" t="s">
        <v>2257</v>
      </c>
      <c r="I131" s="390" t="s">
        <v>2399</v>
      </c>
      <c r="J131" s="388" t="s">
        <v>2400</v>
      </c>
      <c r="K131" s="75" t="s">
        <v>2277</v>
      </c>
      <c r="L131" s="75" t="s">
        <v>2322</v>
      </c>
      <c r="M131" s="75" t="s">
        <v>2384</v>
      </c>
      <c r="N131" s="385" t="s">
        <v>2041</v>
      </c>
      <c r="O131" s="385" t="s">
        <v>2042</v>
      </c>
      <c r="P131" s="387" t="s">
        <v>2043</v>
      </c>
      <c r="Q131" s="175" t="s">
        <v>2181</v>
      </c>
      <c r="R131" s="363" t="s">
        <v>2182</v>
      </c>
      <c r="S131" s="387" t="s">
        <v>2496</v>
      </c>
      <c r="T131" s="385" t="s">
        <v>366</v>
      </c>
      <c r="U131" s="385" t="s">
        <v>367</v>
      </c>
      <c r="V131" s="385" t="s">
        <v>368</v>
      </c>
      <c r="W131" s="385" t="s">
        <v>372</v>
      </c>
      <c r="X131" s="440">
        <v>1</v>
      </c>
      <c r="Y131" s="441"/>
      <c r="Z131" s="441"/>
      <c r="AA131" s="441">
        <v>1</v>
      </c>
      <c r="AB131" s="441"/>
      <c r="AC131" s="441"/>
      <c r="AD131" s="441">
        <v>1</v>
      </c>
      <c r="AE131" s="441"/>
      <c r="AF131" s="441"/>
      <c r="AG131" s="441">
        <v>1</v>
      </c>
      <c r="AH131" s="441"/>
      <c r="AI131" s="441"/>
      <c r="AJ131" s="441">
        <v>1</v>
      </c>
      <c r="AK131" s="385"/>
      <c r="AL131" s="385"/>
      <c r="AM131" s="385"/>
      <c r="AN131" s="385"/>
      <c r="AO131" s="385" t="s">
        <v>2172</v>
      </c>
      <c r="AP131" s="78" t="s">
        <v>2041</v>
      </c>
      <c r="AQ131" s="283">
        <v>0</v>
      </c>
      <c r="AR131" s="283">
        <v>0</v>
      </c>
      <c r="AS131" s="283">
        <v>0</v>
      </c>
      <c r="AT131" s="283">
        <v>0</v>
      </c>
      <c r="AU131" s="283">
        <v>0</v>
      </c>
      <c r="AV131" s="283">
        <v>0</v>
      </c>
      <c r="AW131" s="283">
        <v>0</v>
      </c>
      <c r="AX131" s="283">
        <v>0</v>
      </c>
      <c r="AY131" s="283">
        <v>0</v>
      </c>
      <c r="AZ131" s="283">
        <v>0</v>
      </c>
      <c r="BA131" s="283">
        <v>0</v>
      </c>
      <c r="BB131" s="283">
        <v>0</v>
      </c>
      <c r="BC131" s="283">
        <v>0</v>
      </c>
      <c r="BD131" s="283">
        <v>0</v>
      </c>
      <c r="BE131" s="283">
        <v>0</v>
      </c>
      <c r="BF131" s="283">
        <v>0</v>
      </c>
      <c r="BG131" s="283">
        <v>0</v>
      </c>
      <c r="BH131" s="283">
        <v>0</v>
      </c>
      <c r="BI131" s="283">
        <v>0</v>
      </c>
      <c r="BJ131" s="283">
        <v>0</v>
      </c>
      <c r="BK131" s="283">
        <v>0</v>
      </c>
      <c r="BL131" s="283">
        <v>0</v>
      </c>
      <c r="BM131" s="283">
        <v>0</v>
      </c>
      <c r="BN131" s="283">
        <v>0</v>
      </c>
      <c r="BO131" s="178" t="s">
        <v>372</v>
      </c>
      <c r="BP131" s="178" t="s">
        <v>372</v>
      </c>
      <c r="BQ131" s="178" t="s">
        <v>372</v>
      </c>
      <c r="BR131" s="178" t="s">
        <v>372</v>
      </c>
      <c r="BS131" s="178" t="s">
        <v>372</v>
      </c>
      <c r="BT131" s="178" t="s">
        <v>372</v>
      </c>
      <c r="BU131" s="178" t="s">
        <v>372</v>
      </c>
      <c r="BV131" s="178" t="s">
        <v>372</v>
      </c>
      <c r="BW131" s="178" t="s">
        <v>372</v>
      </c>
      <c r="BX131" s="178" t="s">
        <v>372</v>
      </c>
      <c r="BY131" s="178" t="s">
        <v>372</v>
      </c>
      <c r="BZ131" s="178" t="s">
        <v>372</v>
      </c>
      <c r="CA131" s="352">
        <v>1</v>
      </c>
      <c r="CB131" s="285"/>
      <c r="CC131" s="273">
        <f t="shared" si="15"/>
        <v>0</v>
      </c>
      <c r="CD131" s="273">
        <f t="shared" si="16"/>
        <v>0</v>
      </c>
      <c r="CE131" s="294" t="e">
        <f t="shared" si="17"/>
        <v>#DIV/0!</v>
      </c>
      <c r="CF131" s="294">
        <f t="shared" si="27"/>
        <v>1</v>
      </c>
      <c r="CG131" s="252" t="s">
        <v>1677</v>
      </c>
      <c r="CH131" s="252" t="str">
        <f t="shared" si="18"/>
        <v xml:space="preserve">Porcentual </v>
      </c>
      <c r="CI131" s="252"/>
      <c r="CJ131" s="293">
        <v>5</v>
      </c>
      <c r="CK131" s="288" t="str">
        <f t="shared" si="19"/>
        <v>Secretaria General- Control Disciplinario Interno</v>
      </c>
      <c r="CL131" s="288" t="str">
        <f t="shared" si="20"/>
        <v>Porcentaje de asuntos Número Radicado Control Disciplinario sobre los cuales se adopte decisión oportuna en la Oficina de Control Disciplinario Interno en etapa de instrucción</v>
      </c>
      <c r="CM131" s="288" t="str">
        <f t="shared" si="21"/>
        <v>(Número de asuntos (NRCD) con decisión adoptada en el período / Número total de asuntos (NRCD) recibidos) * 100</v>
      </c>
      <c r="CN131" s="300">
        <f t="shared" si="22"/>
        <v>0</v>
      </c>
      <c r="CO131" s="300">
        <f t="shared" si="23"/>
        <v>0</v>
      </c>
      <c r="CP131" s="299" t="e">
        <f t="shared" si="26"/>
        <v>#DIV/0!</v>
      </c>
      <c r="CQ131" s="289">
        <f t="shared" si="24"/>
        <v>1</v>
      </c>
      <c r="CR131" s="289" t="str">
        <f t="shared" si="25"/>
        <v>CUMPLIO</v>
      </c>
      <c r="DB131" s="293"/>
      <c r="DC131" s="293"/>
      <c r="DD131" s="293"/>
      <c r="DE131" s="293"/>
      <c r="DF131" s="293"/>
      <c r="DG131" s="293"/>
    </row>
    <row r="132" spans="1:111" s="79" customFormat="1" ht="127.5" customHeight="1" thickTop="1" thickBot="1">
      <c r="A132" s="79" t="s">
        <v>2044</v>
      </c>
      <c r="B132" s="74" t="s">
        <v>150</v>
      </c>
      <c r="C132" s="74" t="s">
        <v>363</v>
      </c>
      <c r="D132" s="74" t="s">
        <v>377</v>
      </c>
      <c r="E132" s="74" t="s">
        <v>437</v>
      </c>
      <c r="F132" s="74" t="s">
        <v>441</v>
      </c>
      <c r="G132" s="74" t="s">
        <v>182</v>
      </c>
      <c r="H132" s="74" t="s">
        <v>2257</v>
      </c>
      <c r="I132" s="390" t="s">
        <v>2399</v>
      </c>
      <c r="J132" s="388" t="s">
        <v>2400</v>
      </c>
      <c r="K132" s="75" t="s">
        <v>2277</v>
      </c>
      <c r="L132" s="75" t="s">
        <v>2322</v>
      </c>
      <c r="M132" s="75" t="s">
        <v>2385</v>
      </c>
      <c r="N132" s="385" t="s">
        <v>2044</v>
      </c>
      <c r="O132" s="385" t="s">
        <v>310</v>
      </c>
      <c r="P132" s="387" t="s">
        <v>2045</v>
      </c>
      <c r="Q132" s="175" t="s">
        <v>2183</v>
      </c>
      <c r="R132" s="363" t="s">
        <v>2184</v>
      </c>
      <c r="S132" s="387" t="s">
        <v>2497</v>
      </c>
      <c r="T132" s="385" t="s">
        <v>366</v>
      </c>
      <c r="U132" s="385" t="s">
        <v>367</v>
      </c>
      <c r="V132" s="385" t="s">
        <v>368</v>
      </c>
      <c r="W132" s="385" t="s">
        <v>372</v>
      </c>
      <c r="X132" s="440">
        <v>1</v>
      </c>
      <c r="Y132" s="441"/>
      <c r="Z132" s="441"/>
      <c r="AA132" s="441">
        <v>0.25</v>
      </c>
      <c r="AB132" s="441"/>
      <c r="AC132" s="441"/>
      <c r="AD132" s="441">
        <v>0.25</v>
      </c>
      <c r="AE132" s="441"/>
      <c r="AF132" s="441"/>
      <c r="AG132" s="441">
        <v>0.25</v>
      </c>
      <c r="AH132" s="441"/>
      <c r="AI132" s="441"/>
      <c r="AJ132" s="441">
        <v>0.25</v>
      </c>
      <c r="AK132" s="385"/>
      <c r="AL132" s="385"/>
      <c r="AM132" s="385"/>
      <c r="AN132" s="385"/>
      <c r="AO132" s="385" t="s">
        <v>2172</v>
      </c>
      <c r="AP132" s="78" t="s">
        <v>2044</v>
      </c>
      <c r="AQ132" s="283">
        <v>0</v>
      </c>
      <c r="AR132" s="283">
        <v>0</v>
      </c>
      <c r="AS132" s="283">
        <v>0</v>
      </c>
      <c r="AT132" s="283">
        <v>0</v>
      </c>
      <c r="AU132" s="283">
        <v>0</v>
      </c>
      <c r="AV132" s="283">
        <v>0</v>
      </c>
      <c r="AW132" s="283">
        <v>0</v>
      </c>
      <c r="AX132" s="283">
        <v>0</v>
      </c>
      <c r="AY132" s="283">
        <v>0</v>
      </c>
      <c r="AZ132" s="283">
        <v>0</v>
      </c>
      <c r="BA132" s="283">
        <v>0</v>
      </c>
      <c r="BB132" s="283">
        <v>0</v>
      </c>
      <c r="BC132" s="283">
        <v>0</v>
      </c>
      <c r="BD132" s="283">
        <v>0</v>
      </c>
      <c r="BE132" s="283">
        <v>0</v>
      </c>
      <c r="BF132" s="283">
        <v>0</v>
      </c>
      <c r="BG132" s="283">
        <v>0</v>
      </c>
      <c r="BH132" s="283">
        <v>0</v>
      </c>
      <c r="BI132" s="283">
        <v>0</v>
      </c>
      <c r="BJ132" s="283">
        <v>0</v>
      </c>
      <c r="BK132" s="283">
        <v>0</v>
      </c>
      <c r="BL132" s="283">
        <v>0</v>
      </c>
      <c r="BM132" s="283">
        <v>0</v>
      </c>
      <c r="BN132" s="283">
        <v>0</v>
      </c>
      <c r="BO132" s="178" t="s">
        <v>372</v>
      </c>
      <c r="BP132" s="178" t="s">
        <v>372</v>
      </c>
      <c r="BQ132" s="178" t="s">
        <v>372</v>
      </c>
      <c r="BR132" s="178" t="s">
        <v>372</v>
      </c>
      <c r="BS132" s="178" t="s">
        <v>372</v>
      </c>
      <c r="BT132" s="178" t="s">
        <v>372</v>
      </c>
      <c r="BU132" s="178" t="s">
        <v>372</v>
      </c>
      <c r="BV132" s="178" t="s">
        <v>372</v>
      </c>
      <c r="BW132" s="178" t="s">
        <v>372</v>
      </c>
      <c r="BX132" s="178" t="s">
        <v>372</v>
      </c>
      <c r="BY132" s="178" t="s">
        <v>372</v>
      </c>
      <c r="BZ132" s="178" t="s">
        <v>372</v>
      </c>
      <c r="CA132" s="352">
        <v>1</v>
      </c>
      <c r="CB132" s="285"/>
      <c r="CC132" s="273">
        <f t="shared" si="15"/>
        <v>0</v>
      </c>
      <c r="CD132" s="273">
        <f t="shared" si="16"/>
        <v>0</v>
      </c>
      <c r="CE132" s="294" t="e">
        <f t="shared" si="17"/>
        <v>#DIV/0!</v>
      </c>
      <c r="CF132" s="294">
        <f t="shared" si="27"/>
        <v>1</v>
      </c>
      <c r="CG132" s="252" t="s">
        <v>1677</v>
      </c>
      <c r="CH132" s="252" t="str">
        <f t="shared" si="18"/>
        <v xml:space="preserve">Porcentual </v>
      </c>
      <c r="CI132" s="252"/>
      <c r="CJ132" s="293">
        <v>1</v>
      </c>
      <c r="CK132" s="290" t="str">
        <f t="shared" si="19"/>
        <v>Secretaria General- Control Disciplinario Interno</v>
      </c>
      <c r="CL132" s="290" t="str">
        <f t="shared" si="20"/>
        <v>Porcentaje de decisiones de fondo adoptadas en etapa de instrucción en la Oficina de Control Disciplinario Interno</v>
      </c>
      <c r="CM132" s="290" t="str">
        <f t="shared" si="21"/>
        <v>(Número de decisiones de fondo adoptadas en etapa de instrucción en el período / Número de procesos priorizados en etapa de instrucción en el trimestre)*100</v>
      </c>
      <c r="CN132" s="301">
        <f t="shared" si="22"/>
        <v>0</v>
      </c>
      <c r="CO132" s="301">
        <f t="shared" si="23"/>
        <v>0</v>
      </c>
      <c r="CP132" s="298" t="e">
        <f t="shared" si="26"/>
        <v>#DIV/0!</v>
      </c>
      <c r="CQ132" s="291">
        <f t="shared" si="24"/>
        <v>1</v>
      </c>
      <c r="CR132" s="291" t="str">
        <f t="shared" si="25"/>
        <v>CUMPLIO</v>
      </c>
      <c r="DB132" s="323"/>
      <c r="DC132" s="323"/>
      <c r="DD132" s="323"/>
      <c r="DE132" s="323"/>
      <c r="DF132" s="323"/>
      <c r="DG132" s="323"/>
    </row>
    <row r="133" spans="1:111" s="79" customFormat="1" ht="127.5" hidden="1" customHeight="1" thickTop="1" thickBot="1">
      <c r="A133" s="79" t="s">
        <v>2046</v>
      </c>
      <c r="B133" s="74" t="s">
        <v>150</v>
      </c>
      <c r="C133" s="74" t="s">
        <v>363</v>
      </c>
      <c r="D133" s="74" t="s">
        <v>377</v>
      </c>
      <c r="E133" s="74" t="s">
        <v>437</v>
      </c>
      <c r="F133" s="74" t="s">
        <v>441</v>
      </c>
      <c r="G133" s="74" t="s">
        <v>182</v>
      </c>
      <c r="H133" s="74" t="s">
        <v>2257</v>
      </c>
      <c r="I133" s="390" t="s">
        <v>2399</v>
      </c>
      <c r="J133" s="388" t="s">
        <v>2400</v>
      </c>
      <c r="K133" s="75" t="s">
        <v>2277</v>
      </c>
      <c r="L133" s="75" t="s">
        <v>2322</v>
      </c>
      <c r="M133" s="75" t="s">
        <v>2386</v>
      </c>
      <c r="N133" s="385" t="s">
        <v>2046</v>
      </c>
      <c r="O133" s="385" t="s">
        <v>2047</v>
      </c>
      <c r="P133" s="387" t="s">
        <v>2048</v>
      </c>
      <c r="Q133" s="175" t="s">
        <v>2048</v>
      </c>
      <c r="R133" s="401"/>
      <c r="S133" s="387" t="s">
        <v>2237</v>
      </c>
      <c r="T133" s="385" t="s">
        <v>366</v>
      </c>
      <c r="U133" s="385" t="s">
        <v>153</v>
      </c>
      <c r="V133" s="385" t="s">
        <v>368</v>
      </c>
      <c r="W133" s="385" t="s">
        <v>372</v>
      </c>
      <c r="X133" s="432">
        <v>7</v>
      </c>
      <c r="Y133" s="433"/>
      <c r="Z133" s="433"/>
      <c r="AA133" s="433" t="s">
        <v>371</v>
      </c>
      <c r="AB133" s="433"/>
      <c r="AC133" s="433"/>
      <c r="AD133" s="433">
        <v>4</v>
      </c>
      <c r="AE133" s="433"/>
      <c r="AF133" s="433"/>
      <c r="AG133" s="433" t="s">
        <v>371</v>
      </c>
      <c r="AH133" s="433"/>
      <c r="AI133" s="433"/>
      <c r="AJ133" s="433">
        <v>3</v>
      </c>
      <c r="AK133" s="385"/>
      <c r="AL133" s="385"/>
      <c r="AM133" s="385"/>
      <c r="AN133" s="385"/>
      <c r="AO133" s="385" t="s">
        <v>2172</v>
      </c>
      <c r="AP133" s="78" t="s">
        <v>2046</v>
      </c>
      <c r="AQ133" s="283">
        <v>0</v>
      </c>
      <c r="AR133" s="283">
        <v>0</v>
      </c>
      <c r="AS133" s="283">
        <v>0</v>
      </c>
      <c r="AT133" s="283">
        <v>0</v>
      </c>
      <c r="AU133" s="283">
        <v>0</v>
      </c>
      <c r="AV133" s="283">
        <v>0</v>
      </c>
      <c r="AW133" s="283">
        <v>0</v>
      </c>
      <c r="AX133" s="283">
        <v>0</v>
      </c>
      <c r="AY133" s="283">
        <v>0</v>
      </c>
      <c r="AZ133" s="283">
        <v>0</v>
      </c>
      <c r="BA133" s="283">
        <v>0</v>
      </c>
      <c r="BB133" s="283">
        <v>0</v>
      </c>
      <c r="BC133" s="283">
        <v>0</v>
      </c>
      <c r="BD133" s="283">
        <v>0</v>
      </c>
      <c r="BE133" s="283">
        <v>0</v>
      </c>
      <c r="BF133" s="283">
        <v>0</v>
      </c>
      <c r="BG133" s="283">
        <v>0</v>
      </c>
      <c r="BH133" s="283">
        <v>0</v>
      </c>
      <c r="BI133" s="283">
        <v>0</v>
      </c>
      <c r="BJ133" s="283">
        <v>0</v>
      </c>
      <c r="BK133" s="283">
        <v>0</v>
      </c>
      <c r="BL133" s="283">
        <v>0</v>
      </c>
      <c r="BM133" s="283">
        <v>0</v>
      </c>
      <c r="BN133" s="283">
        <v>0</v>
      </c>
      <c r="BO133" s="178" t="s">
        <v>372</v>
      </c>
      <c r="BP133" s="178" t="s">
        <v>372</v>
      </c>
      <c r="BQ133" s="178" t="s">
        <v>372</v>
      </c>
      <c r="BR133" s="178" t="s">
        <v>372</v>
      </c>
      <c r="BS133" s="178" t="s">
        <v>372</v>
      </c>
      <c r="BT133" s="178" t="s">
        <v>372</v>
      </c>
      <c r="BU133" s="178" t="s">
        <v>372</v>
      </c>
      <c r="BV133" s="178" t="s">
        <v>372</v>
      </c>
      <c r="BW133" s="178" t="s">
        <v>372</v>
      </c>
      <c r="BX133" s="178" t="s">
        <v>372</v>
      </c>
      <c r="BY133" s="178" t="s">
        <v>372</v>
      </c>
      <c r="BZ133" s="178" t="s">
        <v>372</v>
      </c>
      <c r="CA133" s="352">
        <v>1</v>
      </c>
      <c r="CB133" s="258"/>
      <c r="CC133" s="253">
        <v>22676335912</v>
      </c>
      <c r="CD133" s="253">
        <v>26161920186</v>
      </c>
      <c r="CE133" s="294">
        <f>+CC133/CD133</f>
        <v>0.86676879031741572</v>
      </c>
      <c r="CF133" s="294">
        <f t="shared" si="27"/>
        <v>7</v>
      </c>
      <c r="CG133" s="252" t="s">
        <v>1679</v>
      </c>
      <c r="CH133" s="252" t="str">
        <f t="shared" si="18"/>
        <v>Numérica</v>
      </c>
      <c r="CI133" s="252"/>
      <c r="CJ133" s="293">
        <v>2</v>
      </c>
      <c r="CK133" s="288" t="str">
        <f t="shared" si="19"/>
        <v>Secretaria General- Control Disciplinario Interno</v>
      </c>
      <c r="CL133" s="288" t="str">
        <f t="shared" si="20"/>
        <v>Decisiones de fondo adoptadas en etapa de juzgamiento en la Oficina de Control Disciplinario Interno</v>
      </c>
      <c r="CM133" s="288" t="str">
        <f t="shared" si="21"/>
        <v>Número de decisiones de fondo adoptadas en el semestre</v>
      </c>
      <c r="CN133" s="300">
        <f t="shared" si="22"/>
        <v>22676335912</v>
      </c>
      <c r="CO133" s="300">
        <f t="shared" si="23"/>
        <v>26161920186</v>
      </c>
      <c r="CP133" s="299">
        <f t="shared" si="26"/>
        <v>0.86676879031741572</v>
      </c>
      <c r="CQ133" s="289">
        <f t="shared" si="24"/>
        <v>7</v>
      </c>
      <c r="CR133" s="289" t="str">
        <f t="shared" si="25"/>
        <v>INCUMPLIO</v>
      </c>
      <c r="DB133" s="323"/>
      <c r="DC133" s="323"/>
      <c r="DD133" s="323"/>
      <c r="DE133" s="323"/>
      <c r="DF133" s="323"/>
      <c r="DG133" s="323"/>
    </row>
  </sheetData>
  <autoFilter ref="N4:Z133" xr:uid="{54452BDA-104C-4B15-B497-ED9A30838195}">
    <filterColumn colId="7">
      <filters>
        <filter val="Porcentual"/>
      </filters>
    </filterColumn>
  </autoFilter>
  <phoneticPr fontId="45" type="noConversion"/>
  <conditionalFormatting sqref="A1:A1048576">
    <cfRule type="duplicateValues" dxfId="0" priority="4"/>
  </conditionalFormatting>
  <dataValidations count="13">
    <dataValidation type="list" allowBlank="1" showErrorMessage="1" sqref="AH22:AI23 AE22:AF23" xr:uid="{E2F2EBAC-BE91-490A-AA38-FED9A0682475}">
      <formula1>#REF!</formula1>
    </dataValidation>
    <dataValidation type="list" allowBlank="1" showInputMessage="1" showErrorMessage="1" sqref="AO5:AO86 AO88:AO133" xr:uid="{1348E03A-D79E-4A13-905B-3E1AF6AEA2A6}">
      <formula1>DEPENDENCIAS</formula1>
    </dataValidation>
    <dataValidation type="list" allowBlank="1" showInputMessage="1" showErrorMessage="1" sqref="B73:B74 B5:B41 B43:B57 B59:B70 B77:B84 B88:B133" xr:uid="{C01B9A40-C64D-4856-B864-62F002E5A487}">
      <formula1>ODS</formula1>
    </dataValidation>
    <dataValidation type="list" allowBlank="1" showInputMessage="1" showErrorMessage="1" sqref="AH31:AI32 AE31:AF32 AB31:AC32 Y31:Z32" xr:uid="{2DCD733B-91A5-44D2-B767-D1CE394E13A5}">
      <formula1>#REF!</formula1>
    </dataValidation>
    <dataValidation type="list" allowBlank="1" showInputMessage="1" showErrorMessage="1" sqref="G73:G74 G5:G41 G43:G57 G59:G70 G77:G84 F107:F111 G95:G133" xr:uid="{B432121E-884C-4ABD-B16B-52448B0418C7}">
      <formula1>OBI</formula1>
    </dataValidation>
    <dataValidation type="list" allowBlank="1" showInputMessage="1" showErrorMessage="1" sqref="T73:T74 T43:T70 T5:T41 T77:T84 T88:T133" xr:uid="{E3CDC77F-014E-4355-95FF-D07620B98C46}">
      <formula1>TIPO</formula1>
    </dataValidation>
    <dataValidation type="list" allowBlank="1" showInputMessage="1" showErrorMessage="1" sqref="C73:C74 C5:C23 C48:C57 C59:C70 C77:C85 C88:C133" xr:uid="{C586709B-E2F9-4BC9-999F-1519C66ED394}">
      <formula1>PND</formula1>
    </dataValidation>
    <dataValidation type="list" allowBlank="1" showInputMessage="1" showErrorMessage="1" sqref="U88:U133 U77:U84 U5:U41 U44:U70" xr:uid="{C1399D9B-E9B2-4B70-B84B-A2116C8ED7BD}">
      <formula1>UM</formula1>
    </dataValidation>
    <dataValidation type="list" allowBlank="1" showInputMessage="1" showErrorMessage="1" sqref="AK90 AK60 AK116" xr:uid="{E66D57BC-CF8E-4950-9FE3-38A9BCF81F42}">
      <formula1>PI</formula1>
    </dataValidation>
    <dataValidation type="list" allowBlank="1" showInputMessage="1" showErrorMessage="1" sqref="W22:W23 V43:V45 V73:V74 V59:V70 V5:V41 V47:V57 V77:V84 V88:V133" xr:uid="{B7BC0477-B389-4668-A4AE-7D5F695E7CAB}">
      <formula1>FRECU</formula1>
    </dataValidation>
    <dataValidation type="list" allowBlank="1" showInputMessage="1" showErrorMessage="1" sqref="H5:H41 H43:H133" xr:uid="{87CCC176-21A8-4B5C-9C83-669E61A15904}">
      <formula1>EES</formula1>
    </dataValidation>
    <dataValidation type="list" allowBlank="1" showInputMessage="1" showErrorMessage="1" sqref="F5:F41 F43:F57 F59:F84 F88:F133" xr:uid="{AE2F7EAD-53C4-4163-81EA-80ECC7812F32}">
      <formula1>P_MIPG</formula1>
    </dataValidation>
    <dataValidation type="list" allowBlank="1" showInputMessage="1" showErrorMessage="1" sqref="E5:E41 E43:E57 E59:E84 E88:E133" xr:uid="{FB30324C-B74F-4BB0-804A-39C8B37506FA}">
      <formula1>D_MIPG</formula1>
    </dataValidation>
  </dataValidations>
  <pageMargins left="0.7" right="0.7" top="0.75" bottom="0.75" header="0.3" footer="0.3"/>
  <ignoredErrors>
    <ignoredError sqref="CE116:CF118" unlockedFormula="1"/>
  </ignoredError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4C44D-E8C7-4B1D-B3A9-7D039B4F1B60}">
  <sheetPr codeName="Hoja29"/>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Auditorías realizadas</v>
      </c>
      <c r="D6" s="673"/>
      <c r="E6" s="673"/>
      <c r="F6" s="673"/>
      <c r="G6" s="673"/>
      <c r="H6" s="673"/>
      <c r="I6" s="673"/>
      <c r="J6" s="673"/>
      <c r="K6" s="673"/>
      <c r="L6" s="673"/>
      <c r="M6" s="673"/>
      <c r="N6" s="673"/>
      <c r="O6" s="674"/>
      <c r="P6" s="99"/>
    </row>
    <row r="7" spans="1:17" ht="62.2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33" customHeight="1">
      <c r="A8" s="675" t="s">
        <v>464</v>
      </c>
      <c r="B8" s="656"/>
      <c r="C8" s="673" t="str">
        <f>VLOOKUP(L12,Reporte!$A$5:$N$133,13,FALSE)</f>
        <v>Realizar Auditorías a los vigilados de la Delegada para Entidades Territoriales y Generadores, Recaudadores y Administradores de Recursos del SGSSS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auditorías realizadas por semestre</v>
      </c>
      <c r="D10" s="673"/>
      <c r="E10" s="673"/>
      <c r="F10" s="682" t="str">
        <f>VLOOKUP(L12,Reporte!$N$5:$BN$133,6,FALSE)</f>
        <v>Se mide el número de auditorías realizadas por semestre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1714</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30" customHeight="1">
      <c r="A15" s="703" t="str">
        <f>VLOOKUP(L12,Reporte!$N$5:$BN$133,8,FALSE)</f>
        <v>Numérica</v>
      </c>
      <c r="B15" s="704"/>
      <c r="C15" s="778">
        <f>VLOOKUP(L12,Reporte!$N$5:$BN$133,11,FALSE)</f>
        <v>45</v>
      </c>
      <c r="D15" s="779"/>
      <c r="E15" s="780"/>
      <c r="F15" s="715" t="str">
        <f>VLOOKUP(L12,Reporte!$N$5:$BN$133,9,FALSE)</f>
        <v>Trimestral</v>
      </c>
      <c r="G15" s="716"/>
      <c r="H15" s="683" t="s">
        <v>37</v>
      </c>
      <c r="I15" s="683"/>
      <c r="J15" s="721" t="s">
        <v>465</v>
      </c>
      <c r="K15" s="722"/>
      <c r="L15" s="723"/>
      <c r="M15" s="657" t="str">
        <f>VLOOKUP(L12,Reporte!$N$5:$BN$133,28,FALSE)</f>
        <v>Delegatura para Entidades Territoriales y Generadores y Recaudadores y Administradores de Recursos del SGSSS - Direcciones regionales</v>
      </c>
      <c r="N15" s="658"/>
      <c r="O15" s="659"/>
      <c r="P15" s="99"/>
    </row>
    <row r="16" spans="1:17" ht="30" customHeight="1">
      <c r="A16" s="705"/>
      <c r="B16" s="706"/>
      <c r="C16" s="781"/>
      <c r="D16" s="782"/>
      <c r="E16" s="783"/>
      <c r="F16" s="717"/>
      <c r="G16" s="718"/>
      <c r="H16" s="683" t="s">
        <v>40</v>
      </c>
      <c r="I16" s="683"/>
      <c r="J16" s="721" t="s">
        <v>466</v>
      </c>
      <c r="K16" s="722"/>
      <c r="L16" s="723"/>
      <c r="M16" s="660"/>
      <c r="N16" s="661"/>
      <c r="O16" s="662"/>
      <c r="P16" s="99"/>
    </row>
    <row r="17" spans="1:17" ht="30"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45</v>
      </c>
      <c r="D26" s="131">
        <f>+C26*0.98</f>
        <v>44.1</v>
      </c>
      <c r="E26" s="118"/>
      <c r="F26" s="118"/>
      <c r="G26" s="730"/>
      <c r="H26" s="730"/>
      <c r="I26" s="741"/>
      <c r="J26" s="741"/>
      <c r="K26" s="741"/>
      <c r="L26" s="730"/>
      <c r="M26" s="730"/>
      <c r="N26" s="730"/>
      <c r="O26" s="743"/>
      <c r="P26" s="119"/>
      <c r="Q26" s="120"/>
    </row>
    <row r="27" spans="1:17" s="98" customFormat="1" ht="15">
      <c r="A27" s="116" t="s">
        <v>95</v>
      </c>
      <c r="B27" s="131">
        <f>+D22</f>
        <v>0</v>
      </c>
      <c r="C27" s="131">
        <f>+C26</f>
        <v>45</v>
      </c>
      <c r="D27" s="131">
        <f>+D26</f>
        <v>44.1</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45</v>
      </c>
      <c r="D28" s="131">
        <f t="shared" si="0"/>
        <v>44.1</v>
      </c>
      <c r="E28" s="118"/>
      <c r="F28" s="118"/>
      <c r="G28" s="730"/>
      <c r="H28" s="730"/>
      <c r="I28" s="730"/>
      <c r="J28" s="730"/>
      <c r="K28" s="118"/>
      <c r="L28" s="730"/>
      <c r="M28" s="730"/>
      <c r="N28" s="730"/>
      <c r="O28" s="743"/>
      <c r="P28" s="119"/>
      <c r="Q28" s="120"/>
    </row>
    <row r="29" spans="1:17" s="98" customFormat="1" ht="15">
      <c r="A29" s="116" t="s">
        <v>97</v>
      </c>
      <c r="B29" s="131">
        <f>+F22</f>
        <v>0</v>
      </c>
      <c r="C29" s="131">
        <f t="shared" si="0"/>
        <v>45</v>
      </c>
      <c r="D29" s="131">
        <f t="shared" si="0"/>
        <v>44.1</v>
      </c>
      <c r="E29" s="118"/>
      <c r="F29" s="118"/>
      <c r="G29" s="730"/>
      <c r="H29" s="730"/>
      <c r="I29" s="730"/>
      <c r="J29" s="730"/>
      <c r="K29" s="118"/>
      <c r="L29" s="730"/>
      <c r="M29" s="730"/>
      <c r="N29" s="730"/>
      <c r="O29" s="743"/>
      <c r="P29" s="119"/>
      <c r="Q29" s="120"/>
    </row>
    <row r="30" spans="1:17" s="98" customFormat="1" ht="15">
      <c r="A30" s="116" t="s">
        <v>98</v>
      </c>
      <c r="B30" s="131">
        <f>+G22</f>
        <v>0</v>
      </c>
      <c r="C30" s="131">
        <f t="shared" si="0"/>
        <v>45</v>
      </c>
      <c r="D30" s="131">
        <f t="shared" si="0"/>
        <v>44.1</v>
      </c>
      <c r="E30" s="118"/>
      <c r="F30" s="118"/>
      <c r="G30" s="730"/>
      <c r="H30" s="730"/>
      <c r="I30" s="730"/>
      <c r="J30" s="730"/>
      <c r="K30" s="118"/>
      <c r="L30" s="730"/>
      <c r="M30" s="730"/>
      <c r="N30" s="730"/>
      <c r="O30" s="743"/>
      <c r="P30" s="119"/>
      <c r="Q30" s="120"/>
    </row>
    <row r="31" spans="1:17" s="98" customFormat="1" ht="15">
      <c r="A31" s="116" t="s">
        <v>99</v>
      </c>
      <c r="B31" s="131">
        <f>+H22</f>
        <v>0</v>
      </c>
      <c r="C31" s="131">
        <f t="shared" si="0"/>
        <v>45</v>
      </c>
      <c r="D31" s="131">
        <f t="shared" si="0"/>
        <v>44.1</v>
      </c>
      <c r="E31" s="118"/>
      <c r="F31" s="118"/>
      <c r="G31" s="730"/>
      <c r="H31" s="730"/>
      <c r="I31" s="730"/>
      <c r="J31" s="730"/>
      <c r="K31" s="118"/>
      <c r="L31" s="730"/>
      <c r="M31" s="730"/>
      <c r="N31" s="730"/>
      <c r="O31" s="743"/>
      <c r="P31" s="119"/>
      <c r="Q31" s="120"/>
    </row>
    <row r="32" spans="1:17" s="98" customFormat="1" ht="15">
      <c r="A32" s="116" t="s">
        <v>100</v>
      </c>
      <c r="B32" s="131">
        <f>+I22</f>
        <v>0</v>
      </c>
      <c r="C32" s="131">
        <f t="shared" si="0"/>
        <v>45</v>
      </c>
      <c r="D32" s="131">
        <f t="shared" si="0"/>
        <v>44.1</v>
      </c>
      <c r="E32" s="118"/>
      <c r="F32" s="118"/>
      <c r="G32" s="730"/>
      <c r="H32" s="730"/>
      <c r="I32" s="730"/>
      <c r="J32" s="730"/>
      <c r="K32" s="118"/>
      <c r="L32" s="730"/>
      <c r="M32" s="730"/>
      <c r="N32" s="730"/>
      <c r="O32" s="743"/>
      <c r="P32" s="119"/>
      <c r="Q32" s="120"/>
    </row>
    <row r="33" spans="1:17" s="98" customFormat="1" ht="15">
      <c r="A33" s="116" t="s">
        <v>101</v>
      </c>
      <c r="B33" s="131">
        <f>+J22</f>
        <v>0</v>
      </c>
      <c r="C33" s="131">
        <f t="shared" si="0"/>
        <v>45</v>
      </c>
      <c r="D33" s="131">
        <f t="shared" si="0"/>
        <v>44.1</v>
      </c>
      <c r="E33" s="118"/>
      <c r="F33" s="118"/>
      <c r="G33" s="730"/>
      <c r="H33" s="730"/>
      <c r="I33" s="730"/>
      <c r="J33" s="730"/>
      <c r="K33" s="118"/>
      <c r="L33" s="730"/>
      <c r="M33" s="730"/>
      <c r="N33" s="730"/>
      <c r="O33" s="743"/>
      <c r="P33" s="119"/>
      <c r="Q33" s="120"/>
    </row>
    <row r="34" spans="1:17" s="98" customFormat="1" ht="15">
      <c r="A34" s="116" t="s">
        <v>102</v>
      </c>
      <c r="B34" s="131">
        <f>+K22</f>
        <v>0</v>
      </c>
      <c r="C34" s="131">
        <f t="shared" si="0"/>
        <v>45</v>
      </c>
      <c r="D34" s="131">
        <f t="shared" si="0"/>
        <v>44.1</v>
      </c>
      <c r="E34" s="118"/>
      <c r="F34" s="118"/>
      <c r="G34" s="730"/>
      <c r="H34" s="730"/>
      <c r="I34" s="730"/>
      <c r="J34" s="730"/>
      <c r="K34" s="118"/>
      <c r="L34" s="730"/>
      <c r="M34" s="730"/>
      <c r="N34" s="730"/>
      <c r="O34" s="743"/>
      <c r="P34" s="119"/>
      <c r="Q34" s="120"/>
    </row>
    <row r="35" spans="1:17" s="98" customFormat="1" ht="15">
      <c r="A35" s="116" t="s">
        <v>103</v>
      </c>
      <c r="B35" s="131">
        <f>+L22</f>
        <v>0</v>
      </c>
      <c r="C35" s="131">
        <f t="shared" si="0"/>
        <v>45</v>
      </c>
      <c r="D35" s="131">
        <f t="shared" si="0"/>
        <v>44.1</v>
      </c>
      <c r="E35" s="118"/>
      <c r="F35" s="118"/>
      <c r="G35" s="730"/>
      <c r="H35" s="730"/>
      <c r="I35" s="730"/>
      <c r="J35" s="730"/>
      <c r="K35" s="118"/>
      <c r="L35" s="730"/>
      <c r="M35" s="730"/>
      <c r="N35" s="730"/>
      <c r="O35" s="743"/>
      <c r="P35" s="119"/>
      <c r="Q35" s="120"/>
    </row>
    <row r="36" spans="1:17" s="98" customFormat="1" ht="15">
      <c r="A36" s="116" t="s">
        <v>104</v>
      </c>
      <c r="B36" s="131">
        <f>+M22</f>
        <v>0</v>
      </c>
      <c r="C36" s="131">
        <f t="shared" si="0"/>
        <v>45</v>
      </c>
      <c r="D36" s="131">
        <f t="shared" si="0"/>
        <v>44.1</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45</v>
      </c>
      <c r="D37" s="131">
        <f t="shared" si="0"/>
        <v>44.1</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45</v>
      </c>
      <c r="D38" s="133">
        <f>+D37</f>
        <v>44.1</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0CADD-F246-4FD2-AA3F-3F4ED4560D93}">
  <sheetPr codeName="Hoja30"/>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Acciones de Apoyo técnico a la Delegada de Operadores Logísticos, Tecnologías en Salud y Gestores Farmacéuticos
Nota: apoyadas por las Direcciones Regionales en sus territorios</v>
      </c>
      <c r="D6" s="673"/>
      <c r="E6" s="673"/>
      <c r="F6" s="673"/>
      <c r="G6" s="673"/>
      <c r="H6" s="673"/>
      <c r="I6" s="673"/>
      <c r="J6" s="673"/>
      <c r="K6" s="673"/>
      <c r="L6" s="673"/>
      <c r="M6" s="673"/>
      <c r="N6" s="673"/>
      <c r="O6" s="674"/>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15.75">
      <c r="A8" s="675" t="s">
        <v>464</v>
      </c>
      <c r="B8" s="656"/>
      <c r="C8" s="673" t="str">
        <f>VLOOKUP(L12,Reporte!$A$5:$N$133,13,FALSE)</f>
        <v>Apoyar acciones técnicas que realice la Delegada de Operadores Logísticos, Tecnologías en Salud y Gestores Farmacéuticos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0" customHeight="1">
      <c r="A10" s="677"/>
      <c r="B10" s="678"/>
      <c r="C10" s="673" t="str">
        <f>VLOOKUP(L12,Reporte!$N$5:$BN$133,4,FALSE)</f>
        <v>Número de Acciones técnicas apoyadas por las Direcciones Regionales en el trimestre</v>
      </c>
      <c r="D10" s="673"/>
      <c r="E10" s="673"/>
      <c r="F10" s="682" t="str">
        <f>VLOOKUP(L12,Reporte!$N$5:$BN$133,6,FALSE)</f>
        <v>Se mide el número de Acciones técnicas apoyadas por las Direcciones Regionales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1717</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9.25" customHeight="1">
      <c r="A15" s="703" t="str">
        <f>VLOOKUP(L12,Reporte!$N$5:$BN$133,8,FALSE)</f>
        <v>Numérica</v>
      </c>
      <c r="B15" s="704"/>
      <c r="C15" s="778">
        <f>VLOOKUP(L12,Reporte!$N$5:$BN$133,11,FALSE)</f>
        <v>30</v>
      </c>
      <c r="D15" s="779"/>
      <c r="E15" s="780"/>
      <c r="F15" s="715" t="str">
        <f>VLOOKUP(L12,Reporte!$N$5:$BN$133,9,FALSE)</f>
        <v>Trimestral</v>
      </c>
      <c r="G15" s="716"/>
      <c r="H15" s="683" t="s">
        <v>37</v>
      </c>
      <c r="I15" s="683"/>
      <c r="J15" s="721" t="s">
        <v>465</v>
      </c>
      <c r="K15" s="722"/>
      <c r="L15" s="723"/>
      <c r="M15" s="657" t="str">
        <f>VLOOKUP(L12,Reporte!$N$5:$BN$133,28,FALSE)</f>
        <v>Delegatura para Entidades Territoriales y Generadores y Recaudadores y Administradores de Recursos del SGSSS - Direcciones regionales</v>
      </c>
      <c r="N15" s="658"/>
      <c r="O15" s="659"/>
      <c r="P15" s="99"/>
    </row>
    <row r="16" spans="1:17" ht="29.25" customHeight="1">
      <c r="A16" s="705"/>
      <c r="B16" s="706"/>
      <c r="C16" s="781"/>
      <c r="D16" s="782"/>
      <c r="E16" s="783"/>
      <c r="F16" s="717"/>
      <c r="G16" s="718"/>
      <c r="H16" s="683" t="s">
        <v>40</v>
      </c>
      <c r="I16" s="683"/>
      <c r="J16" s="721" t="s">
        <v>466</v>
      </c>
      <c r="K16" s="722"/>
      <c r="L16" s="723"/>
      <c r="M16" s="660"/>
      <c r="N16" s="661"/>
      <c r="O16" s="662"/>
      <c r="P16" s="99"/>
    </row>
    <row r="17" spans="1:17" ht="29.2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30</v>
      </c>
      <c r="D26" s="131">
        <f>+C26*0.98</f>
        <v>29.4</v>
      </c>
      <c r="E26" s="118"/>
      <c r="F26" s="118"/>
      <c r="G26" s="730"/>
      <c r="H26" s="730"/>
      <c r="I26" s="741"/>
      <c r="J26" s="741"/>
      <c r="K26" s="741"/>
      <c r="L26" s="730"/>
      <c r="M26" s="730"/>
      <c r="N26" s="730"/>
      <c r="O26" s="743"/>
      <c r="P26" s="119"/>
      <c r="Q26" s="120"/>
    </row>
    <row r="27" spans="1:17" s="98" customFormat="1" ht="15">
      <c r="A27" s="116" t="s">
        <v>95</v>
      </c>
      <c r="B27" s="131">
        <f>+D22</f>
        <v>0</v>
      </c>
      <c r="C27" s="131">
        <f>+C26</f>
        <v>30</v>
      </c>
      <c r="D27" s="131">
        <f>+D26</f>
        <v>29.4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30</v>
      </c>
      <c r="D28" s="131">
        <f t="shared" si="0"/>
        <v>29.4</v>
      </c>
      <c r="E28" s="118"/>
      <c r="F28" s="118"/>
      <c r="G28" s="730"/>
      <c r="H28" s="730"/>
      <c r="I28" s="730"/>
      <c r="J28" s="730"/>
      <c r="K28" s="118"/>
      <c r="L28" s="730"/>
      <c r="M28" s="730"/>
      <c r="N28" s="730"/>
      <c r="O28" s="743"/>
      <c r="P28" s="119"/>
      <c r="Q28" s="120"/>
    </row>
    <row r="29" spans="1:17" s="98" customFormat="1" ht="15">
      <c r="A29" s="116" t="s">
        <v>97</v>
      </c>
      <c r="B29" s="131">
        <f>+F22</f>
        <v>0</v>
      </c>
      <c r="C29" s="131">
        <f t="shared" si="0"/>
        <v>30</v>
      </c>
      <c r="D29" s="131">
        <f t="shared" si="0"/>
        <v>29.4</v>
      </c>
      <c r="E29" s="118"/>
      <c r="F29" s="118"/>
      <c r="G29" s="730"/>
      <c r="H29" s="730"/>
      <c r="I29" s="730"/>
      <c r="J29" s="730"/>
      <c r="K29" s="118"/>
      <c r="L29" s="730"/>
      <c r="M29" s="730"/>
      <c r="N29" s="730"/>
      <c r="O29" s="743"/>
      <c r="P29" s="119"/>
      <c r="Q29" s="120"/>
    </row>
    <row r="30" spans="1:17" s="98" customFormat="1" ht="15">
      <c r="A30" s="116" t="s">
        <v>98</v>
      </c>
      <c r="B30" s="131">
        <f>+G22</f>
        <v>0</v>
      </c>
      <c r="C30" s="131">
        <f t="shared" si="0"/>
        <v>30</v>
      </c>
      <c r="D30" s="131">
        <f t="shared" si="0"/>
        <v>29.4</v>
      </c>
      <c r="E30" s="118"/>
      <c r="F30" s="118"/>
      <c r="G30" s="730"/>
      <c r="H30" s="730"/>
      <c r="I30" s="730"/>
      <c r="J30" s="730"/>
      <c r="K30" s="118"/>
      <c r="L30" s="730"/>
      <c r="M30" s="730"/>
      <c r="N30" s="730"/>
      <c r="O30" s="743"/>
      <c r="P30" s="119"/>
      <c r="Q30" s="120"/>
    </row>
    <row r="31" spans="1:17" s="98" customFormat="1" ht="15">
      <c r="A31" s="116" t="s">
        <v>99</v>
      </c>
      <c r="B31" s="131">
        <f>+H22</f>
        <v>0</v>
      </c>
      <c r="C31" s="131">
        <f t="shared" si="0"/>
        <v>30</v>
      </c>
      <c r="D31" s="131">
        <f t="shared" si="0"/>
        <v>29.4</v>
      </c>
      <c r="E31" s="118"/>
      <c r="F31" s="118"/>
      <c r="G31" s="730"/>
      <c r="H31" s="730"/>
      <c r="I31" s="730"/>
      <c r="J31" s="730"/>
      <c r="K31" s="118"/>
      <c r="L31" s="730"/>
      <c r="M31" s="730"/>
      <c r="N31" s="730"/>
      <c r="O31" s="743"/>
      <c r="P31" s="119"/>
      <c r="Q31" s="120"/>
    </row>
    <row r="32" spans="1:17" s="98" customFormat="1" ht="15">
      <c r="A32" s="116" t="s">
        <v>100</v>
      </c>
      <c r="B32" s="131">
        <f>+I22</f>
        <v>0</v>
      </c>
      <c r="C32" s="131">
        <f t="shared" si="0"/>
        <v>30</v>
      </c>
      <c r="D32" s="131">
        <f t="shared" si="0"/>
        <v>29.4</v>
      </c>
      <c r="E32" s="118"/>
      <c r="F32" s="118"/>
      <c r="G32" s="730"/>
      <c r="H32" s="730"/>
      <c r="I32" s="730"/>
      <c r="J32" s="730"/>
      <c r="K32" s="118"/>
      <c r="L32" s="730"/>
      <c r="M32" s="730"/>
      <c r="N32" s="730"/>
      <c r="O32" s="743"/>
      <c r="P32" s="119"/>
      <c r="Q32" s="120"/>
    </row>
    <row r="33" spans="1:17" s="98" customFormat="1" ht="15">
      <c r="A33" s="116" t="s">
        <v>101</v>
      </c>
      <c r="B33" s="131">
        <f>+J22</f>
        <v>0</v>
      </c>
      <c r="C33" s="131">
        <f t="shared" si="0"/>
        <v>30</v>
      </c>
      <c r="D33" s="131">
        <f t="shared" si="0"/>
        <v>29.4</v>
      </c>
      <c r="E33" s="118"/>
      <c r="F33" s="118"/>
      <c r="G33" s="730"/>
      <c r="H33" s="730"/>
      <c r="I33" s="730"/>
      <c r="J33" s="730"/>
      <c r="K33" s="118"/>
      <c r="L33" s="730"/>
      <c r="M33" s="730"/>
      <c r="N33" s="730"/>
      <c r="O33" s="743"/>
      <c r="P33" s="119"/>
      <c r="Q33" s="120"/>
    </row>
    <row r="34" spans="1:17" s="98" customFormat="1" ht="15">
      <c r="A34" s="116" t="s">
        <v>102</v>
      </c>
      <c r="B34" s="131">
        <f>+K22</f>
        <v>0</v>
      </c>
      <c r="C34" s="131">
        <f t="shared" si="0"/>
        <v>30</v>
      </c>
      <c r="D34" s="131">
        <f t="shared" si="0"/>
        <v>29.4</v>
      </c>
      <c r="E34" s="118"/>
      <c r="F34" s="118"/>
      <c r="G34" s="730"/>
      <c r="H34" s="730"/>
      <c r="I34" s="730"/>
      <c r="J34" s="730"/>
      <c r="K34" s="118"/>
      <c r="L34" s="730"/>
      <c r="M34" s="730"/>
      <c r="N34" s="730"/>
      <c r="O34" s="743"/>
      <c r="P34" s="119"/>
      <c r="Q34" s="120"/>
    </row>
    <row r="35" spans="1:17" s="98" customFormat="1" ht="15">
      <c r="A35" s="116" t="s">
        <v>103</v>
      </c>
      <c r="B35" s="131">
        <f>+L22</f>
        <v>0</v>
      </c>
      <c r="C35" s="131">
        <f t="shared" si="0"/>
        <v>30</v>
      </c>
      <c r="D35" s="131">
        <f t="shared" si="0"/>
        <v>29.4</v>
      </c>
      <c r="E35" s="118"/>
      <c r="F35" s="118"/>
      <c r="G35" s="730"/>
      <c r="H35" s="730"/>
      <c r="I35" s="730"/>
      <c r="J35" s="730"/>
      <c r="K35" s="118"/>
      <c r="L35" s="730"/>
      <c r="M35" s="730"/>
      <c r="N35" s="730"/>
      <c r="O35" s="743"/>
      <c r="P35" s="119"/>
      <c r="Q35" s="120"/>
    </row>
    <row r="36" spans="1:17" s="98" customFormat="1" ht="15">
      <c r="A36" s="116" t="s">
        <v>104</v>
      </c>
      <c r="B36" s="131">
        <f>+M22</f>
        <v>0</v>
      </c>
      <c r="C36" s="131">
        <f t="shared" si="0"/>
        <v>30</v>
      </c>
      <c r="D36" s="131">
        <f t="shared" si="0"/>
        <v>29.4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30</v>
      </c>
      <c r="D37" s="131">
        <f t="shared" si="0"/>
        <v>29.4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30</v>
      </c>
      <c r="D38" s="133">
        <f>+D37</f>
        <v>29.4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25.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D93CF-6DCE-4E32-B481-F1DDAED3AE44}">
  <sheetPr codeName="Hoja31"/>
  <dimension ref="A1:Q67"/>
  <sheetViews>
    <sheetView view="pageBreakPreview" topLeftCell="A3" zoomScale="80" zoomScaleNormal="73" zoomScaleSheetLayoutView="80" zoomScalePageLayoutView="55" workbookViewId="0">
      <selection activeCell="R12" sqref="R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33" customHeight="1">
      <c r="A6" s="671" t="s">
        <v>8</v>
      </c>
      <c r="B6" s="672"/>
      <c r="C6" s="673" t="str">
        <f>VLOOKUP(L12,Reporte!$N$5:$BN$133,2,FALSE)</f>
        <v>Acciones con enfoque preventivo realizadas</v>
      </c>
      <c r="D6" s="673"/>
      <c r="E6" s="673"/>
      <c r="F6" s="673"/>
      <c r="G6" s="673"/>
      <c r="H6" s="673"/>
      <c r="I6" s="673"/>
      <c r="J6" s="673"/>
      <c r="K6" s="673"/>
      <c r="L6" s="673"/>
      <c r="M6" s="673"/>
      <c r="N6" s="673"/>
      <c r="O6" s="674"/>
      <c r="P6" s="99"/>
    </row>
    <row r="7" spans="1:17" ht="52.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15.75">
      <c r="A8" s="675" t="s">
        <v>464</v>
      </c>
      <c r="B8" s="656"/>
      <c r="C8" s="673" t="str">
        <f>VLOOKUP(L12,Reporte!$A$5:$N$133,13,FALSE)</f>
        <v>Realizar acciones con enfoque preventivo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8.5" customHeight="1">
      <c r="A10" s="677"/>
      <c r="B10" s="678"/>
      <c r="C10" s="673" t="str">
        <f>VLOOKUP(L12,Reporte!$N$5:$BN$133,4,FALSE)</f>
        <v>Número de acciones con enfoque preventivo realizadas en el trimestre</v>
      </c>
      <c r="D10" s="673"/>
      <c r="E10" s="673"/>
      <c r="F10" s="682" t="str">
        <f>VLOOKUP(L12,Reporte!$N$5:$BN$133,6,FALSE)</f>
        <v>Se mide el número de acciones con enfoque preventivo realizadas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1720</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31.5" customHeight="1">
      <c r="A15" s="703" t="str">
        <f>VLOOKUP(L12,Reporte!$N$5:$BN$133,8,FALSE)</f>
        <v>Numérica</v>
      </c>
      <c r="B15" s="704"/>
      <c r="C15" s="778">
        <f>VLOOKUP(L12,Reporte!$N$5:$BN$133,11,FALSE)</f>
        <v>70</v>
      </c>
      <c r="D15" s="779"/>
      <c r="E15" s="780"/>
      <c r="F15" s="715" t="str">
        <f>VLOOKUP(L12,Reporte!$N$5:$BN$133,9,FALSE)</f>
        <v>Trimestral</v>
      </c>
      <c r="G15" s="716"/>
      <c r="H15" s="683" t="s">
        <v>37</v>
      </c>
      <c r="I15" s="683"/>
      <c r="J15" s="721" t="s">
        <v>465</v>
      </c>
      <c r="K15" s="722"/>
      <c r="L15" s="723"/>
      <c r="M15" s="657" t="str">
        <f>VLOOKUP(L12,Reporte!$N$5:$BN$133,28,FALSE)</f>
        <v>Delegatura para Entidades Territoriales y Generadores y Recaudadores y Administradores de Recursos del SGSSS - Direcciones regionales</v>
      </c>
      <c r="N15" s="658"/>
      <c r="O15" s="659"/>
      <c r="P15" s="99"/>
    </row>
    <row r="16" spans="1:17" ht="31.5" customHeight="1">
      <c r="A16" s="705"/>
      <c r="B16" s="706"/>
      <c r="C16" s="781"/>
      <c r="D16" s="782"/>
      <c r="E16" s="783"/>
      <c r="F16" s="717"/>
      <c r="G16" s="718"/>
      <c r="H16" s="683" t="s">
        <v>40</v>
      </c>
      <c r="I16" s="683"/>
      <c r="J16" s="721" t="s">
        <v>466</v>
      </c>
      <c r="K16" s="722"/>
      <c r="L16" s="723"/>
      <c r="M16" s="660"/>
      <c r="N16" s="661"/>
      <c r="O16" s="662"/>
      <c r="P16" s="99"/>
    </row>
    <row r="17" spans="1:17" ht="31.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70</v>
      </c>
      <c r="D26" s="131">
        <f>+C26*0.98</f>
        <v>68.599999999999994</v>
      </c>
      <c r="E26" s="118"/>
      <c r="F26" s="118"/>
      <c r="G26" s="730"/>
      <c r="H26" s="730"/>
      <c r="I26" s="741"/>
      <c r="J26" s="741"/>
      <c r="K26" s="741"/>
      <c r="L26" s="730"/>
      <c r="M26" s="730"/>
      <c r="N26" s="730"/>
      <c r="O26" s="743"/>
      <c r="P26" s="119"/>
      <c r="Q26" s="120"/>
    </row>
    <row r="27" spans="1:17" s="98" customFormat="1" ht="15">
      <c r="A27" s="116" t="s">
        <v>95</v>
      </c>
      <c r="B27" s="131">
        <f>+D22</f>
        <v>0</v>
      </c>
      <c r="C27" s="131">
        <f>+C26</f>
        <v>70</v>
      </c>
      <c r="D27" s="131">
        <f>+D26</f>
        <v>68.599999999999994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70</v>
      </c>
      <c r="D28" s="131">
        <f t="shared" si="0"/>
        <v>68.599999999999994</v>
      </c>
      <c r="E28" s="118"/>
      <c r="F28" s="118"/>
      <c r="G28" s="730"/>
      <c r="H28" s="730"/>
      <c r="I28" s="730"/>
      <c r="J28" s="730"/>
      <c r="K28" s="118"/>
      <c r="L28" s="730"/>
      <c r="M28" s="730"/>
      <c r="N28" s="730"/>
      <c r="O28" s="743"/>
      <c r="P28" s="119"/>
      <c r="Q28" s="120"/>
    </row>
    <row r="29" spans="1:17" s="98" customFormat="1" ht="15">
      <c r="A29" s="116" t="s">
        <v>97</v>
      </c>
      <c r="B29" s="131">
        <f>+F22</f>
        <v>0</v>
      </c>
      <c r="C29" s="131">
        <f t="shared" si="0"/>
        <v>70</v>
      </c>
      <c r="D29" s="131">
        <f t="shared" si="0"/>
        <v>68.599999999999994</v>
      </c>
      <c r="E29" s="118"/>
      <c r="F29" s="118"/>
      <c r="G29" s="730"/>
      <c r="H29" s="730"/>
      <c r="I29" s="730"/>
      <c r="J29" s="730"/>
      <c r="K29" s="118"/>
      <c r="L29" s="730"/>
      <c r="M29" s="730"/>
      <c r="N29" s="730"/>
      <c r="O29" s="743"/>
      <c r="P29" s="119"/>
      <c r="Q29" s="120"/>
    </row>
    <row r="30" spans="1:17" s="98" customFormat="1" ht="15">
      <c r="A30" s="116" t="s">
        <v>98</v>
      </c>
      <c r="B30" s="131">
        <f>+G22</f>
        <v>0</v>
      </c>
      <c r="C30" s="131">
        <f t="shared" si="0"/>
        <v>70</v>
      </c>
      <c r="D30" s="131">
        <f t="shared" si="0"/>
        <v>68.599999999999994</v>
      </c>
      <c r="E30" s="118"/>
      <c r="F30" s="118"/>
      <c r="G30" s="730"/>
      <c r="H30" s="730"/>
      <c r="I30" s="730"/>
      <c r="J30" s="730"/>
      <c r="K30" s="118"/>
      <c r="L30" s="730"/>
      <c r="M30" s="730"/>
      <c r="N30" s="730"/>
      <c r="O30" s="743"/>
      <c r="P30" s="119"/>
      <c r="Q30" s="120"/>
    </row>
    <row r="31" spans="1:17" s="98" customFormat="1" ht="15">
      <c r="A31" s="116" t="s">
        <v>99</v>
      </c>
      <c r="B31" s="131">
        <f>+H22</f>
        <v>0</v>
      </c>
      <c r="C31" s="131">
        <f t="shared" si="0"/>
        <v>70</v>
      </c>
      <c r="D31" s="131">
        <f t="shared" si="0"/>
        <v>68.599999999999994</v>
      </c>
      <c r="E31" s="118"/>
      <c r="F31" s="118"/>
      <c r="G31" s="730"/>
      <c r="H31" s="730"/>
      <c r="I31" s="730"/>
      <c r="J31" s="730"/>
      <c r="K31" s="118"/>
      <c r="L31" s="730"/>
      <c r="M31" s="730"/>
      <c r="N31" s="730"/>
      <c r="O31" s="743"/>
      <c r="P31" s="119"/>
      <c r="Q31" s="120"/>
    </row>
    <row r="32" spans="1:17" s="98" customFormat="1" ht="15">
      <c r="A32" s="116" t="s">
        <v>100</v>
      </c>
      <c r="B32" s="131">
        <f>+I22</f>
        <v>0</v>
      </c>
      <c r="C32" s="131">
        <f t="shared" si="0"/>
        <v>70</v>
      </c>
      <c r="D32" s="131">
        <f t="shared" si="0"/>
        <v>68.599999999999994</v>
      </c>
      <c r="E32" s="118"/>
      <c r="F32" s="118"/>
      <c r="G32" s="730"/>
      <c r="H32" s="730"/>
      <c r="I32" s="730"/>
      <c r="J32" s="730"/>
      <c r="K32" s="118"/>
      <c r="L32" s="730"/>
      <c r="M32" s="730"/>
      <c r="N32" s="730"/>
      <c r="O32" s="743"/>
      <c r="P32" s="119"/>
      <c r="Q32" s="120"/>
    </row>
    <row r="33" spans="1:17" s="98" customFormat="1" ht="15">
      <c r="A33" s="116" t="s">
        <v>101</v>
      </c>
      <c r="B33" s="131">
        <f>+J22</f>
        <v>0</v>
      </c>
      <c r="C33" s="131">
        <f t="shared" si="0"/>
        <v>70</v>
      </c>
      <c r="D33" s="131">
        <f t="shared" si="0"/>
        <v>68.599999999999994</v>
      </c>
      <c r="E33" s="118"/>
      <c r="F33" s="118"/>
      <c r="G33" s="730"/>
      <c r="H33" s="730"/>
      <c r="I33" s="730"/>
      <c r="J33" s="730"/>
      <c r="K33" s="118"/>
      <c r="L33" s="730"/>
      <c r="M33" s="730"/>
      <c r="N33" s="730"/>
      <c r="O33" s="743"/>
      <c r="P33" s="119"/>
      <c r="Q33" s="120"/>
    </row>
    <row r="34" spans="1:17" s="98" customFormat="1" ht="15">
      <c r="A34" s="116" t="s">
        <v>102</v>
      </c>
      <c r="B34" s="131">
        <f>+K22</f>
        <v>0</v>
      </c>
      <c r="C34" s="131">
        <f t="shared" si="0"/>
        <v>70</v>
      </c>
      <c r="D34" s="131">
        <f t="shared" si="0"/>
        <v>68.599999999999994</v>
      </c>
      <c r="E34" s="118"/>
      <c r="F34" s="118"/>
      <c r="G34" s="730"/>
      <c r="H34" s="730"/>
      <c r="I34" s="730"/>
      <c r="J34" s="730"/>
      <c r="K34" s="118"/>
      <c r="L34" s="730"/>
      <c r="M34" s="730"/>
      <c r="N34" s="730"/>
      <c r="O34" s="743"/>
      <c r="P34" s="119"/>
      <c r="Q34" s="120"/>
    </row>
    <row r="35" spans="1:17" s="98" customFormat="1" ht="15">
      <c r="A35" s="116" t="s">
        <v>103</v>
      </c>
      <c r="B35" s="131">
        <f>+L22</f>
        <v>0</v>
      </c>
      <c r="C35" s="131">
        <f t="shared" si="0"/>
        <v>70</v>
      </c>
      <c r="D35" s="131">
        <f t="shared" si="0"/>
        <v>68.599999999999994</v>
      </c>
      <c r="E35" s="118"/>
      <c r="F35" s="118"/>
      <c r="G35" s="730"/>
      <c r="H35" s="730"/>
      <c r="I35" s="730"/>
      <c r="J35" s="730"/>
      <c r="K35" s="118"/>
      <c r="L35" s="730"/>
      <c r="M35" s="730"/>
      <c r="N35" s="730"/>
      <c r="O35" s="743"/>
      <c r="P35" s="119"/>
      <c r="Q35" s="120"/>
    </row>
    <row r="36" spans="1:17" s="98" customFormat="1" ht="15">
      <c r="A36" s="116" t="s">
        <v>104</v>
      </c>
      <c r="B36" s="131">
        <f>+M22</f>
        <v>0</v>
      </c>
      <c r="C36" s="131">
        <f t="shared" si="0"/>
        <v>70</v>
      </c>
      <c r="D36" s="131">
        <f t="shared" si="0"/>
        <v>68.599999999999994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70</v>
      </c>
      <c r="D37" s="131">
        <f t="shared" si="0"/>
        <v>68.599999999999994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70</v>
      </c>
      <c r="D38" s="133">
        <f>+D37</f>
        <v>68.599999999999994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8.5" customHeight="1" thickBot="1">
      <c r="A63" s="756" t="str">
        <f>VLOOKUP(L12,Reporte!$N$5:$BZ$133,65,FALSE)</f>
        <v>-</v>
      </c>
      <c r="B63" s="757"/>
      <c r="C63" s="757"/>
      <c r="D63" s="757"/>
      <c r="E63" s="757"/>
      <c r="F63" s="757"/>
      <c r="G63" s="757"/>
      <c r="H63" s="757"/>
      <c r="I63" s="757"/>
      <c r="J63" s="757"/>
      <c r="K63" s="757"/>
      <c r="L63" s="757"/>
      <c r="M63" s="757"/>
      <c r="N63" s="757"/>
      <c r="O63" s="758"/>
      <c r="P63" s="126"/>
      <c r="Q63" s="127"/>
    </row>
    <row r="64" spans="1:17" ht="12" customHeight="1">
      <c r="A64" s="793">
        <f>VLOOKUP(L12,Reporte!$AP$5:$CB$133,39,FALSE)</f>
        <v>0</v>
      </c>
      <c r="B64" s="794"/>
      <c r="C64" s="794"/>
      <c r="D64" s="794"/>
      <c r="E64" s="794"/>
      <c r="F64" s="794"/>
      <c r="G64" s="794"/>
      <c r="H64" s="794"/>
      <c r="I64" s="794"/>
      <c r="J64" s="794"/>
      <c r="K64" s="794"/>
      <c r="L64" s="794"/>
      <c r="M64" s="794"/>
      <c r="N64" s="794"/>
      <c r="O64" s="795"/>
      <c r="P64" s="99"/>
    </row>
    <row r="65" spans="1:16" ht="38.25" customHeight="1" thickBot="1">
      <c r="A65" s="796"/>
      <c r="B65" s="797"/>
      <c r="C65" s="797"/>
      <c r="D65" s="797"/>
      <c r="E65" s="797"/>
      <c r="F65" s="797"/>
      <c r="G65" s="797"/>
      <c r="H65" s="797"/>
      <c r="I65" s="797"/>
      <c r="J65" s="797"/>
      <c r="K65" s="797"/>
      <c r="L65" s="797"/>
      <c r="M65" s="797"/>
      <c r="N65" s="797"/>
      <c r="O65" s="798"/>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D45B-C5AC-442D-A3CC-14AFCADE6449}">
  <sheetPr codeName="Hoja32"/>
  <dimension ref="A1:Q67"/>
  <sheetViews>
    <sheetView view="pageBreakPreview" zoomScale="80" zoomScaleNormal="73" zoomScaleSheetLayoutView="80" zoomScalePageLayoutView="55" workbookViewId="0">
      <selection activeCell="A8" sqref="A8:XFD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1.5" customHeight="1">
      <c r="A6" s="671" t="s">
        <v>8</v>
      </c>
      <c r="B6" s="672"/>
      <c r="C6" s="673" t="str">
        <f>VLOOKUP(L12,Reporte!$N$5:$BN$133,2,FALSE)</f>
        <v>Mesas de Inspección y Vigilancia realizadas</v>
      </c>
      <c r="D6" s="673"/>
      <c r="E6" s="673"/>
      <c r="F6" s="673"/>
      <c r="G6" s="673"/>
      <c r="H6" s="673"/>
      <c r="I6" s="673"/>
      <c r="J6" s="673"/>
      <c r="K6" s="673"/>
      <c r="L6" s="673"/>
      <c r="M6" s="673"/>
      <c r="N6" s="673"/>
      <c r="O6" s="674"/>
      <c r="P6" s="99"/>
    </row>
    <row r="7" spans="1:17" ht="57.7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15.75">
      <c r="A8" s="675" t="s">
        <v>464</v>
      </c>
      <c r="B8" s="656"/>
      <c r="C8" s="673" t="str">
        <f>VLOOKUP(L12,Reporte!$A$5:$N$133,13,FALSE)</f>
        <v>Realizar Mesas de Inspección y Vigilancia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Mesas de Inspección y Vigilancia realizadas en el trimestre</v>
      </c>
      <c r="D10" s="673"/>
      <c r="E10" s="673"/>
      <c r="F10" s="682" t="str">
        <f>VLOOKUP(L12,Reporte!$N$5:$BN$133,6,FALSE)</f>
        <v>Se mide el número de Mesas de Inspección y Vigilancia realizadas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1723</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30.75" customHeight="1">
      <c r="A15" s="703" t="str">
        <f>VLOOKUP(L12,Reporte!$N$5:$BN$133,8,FALSE)</f>
        <v>Numérica</v>
      </c>
      <c r="B15" s="704"/>
      <c r="C15" s="778">
        <f>VLOOKUP(L12,Reporte!$N$5:$BN$133,11,FALSE)</f>
        <v>33</v>
      </c>
      <c r="D15" s="779"/>
      <c r="E15" s="780"/>
      <c r="F15" s="715" t="str">
        <f>VLOOKUP(L12,Reporte!$N$5:$BN$133,9,FALSE)</f>
        <v>Trimestral</v>
      </c>
      <c r="G15" s="716"/>
      <c r="H15" s="683" t="s">
        <v>37</v>
      </c>
      <c r="I15" s="683"/>
      <c r="J15" s="721" t="s">
        <v>465</v>
      </c>
      <c r="K15" s="722"/>
      <c r="L15" s="723"/>
      <c r="M15" s="657" t="str">
        <f>VLOOKUP(L12,Reporte!$N$5:$BN$133,28,FALSE)</f>
        <v>Delegatura para Entidades Territoriales y Generadores y Recaudadores y Administradores de Recursos del SGSSS - Direcciones regionales</v>
      </c>
      <c r="N15" s="658"/>
      <c r="O15" s="659"/>
      <c r="P15" s="99"/>
    </row>
    <row r="16" spans="1:17" ht="30.75" customHeight="1">
      <c r="A16" s="705"/>
      <c r="B16" s="706"/>
      <c r="C16" s="781"/>
      <c r="D16" s="782"/>
      <c r="E16" s="783"/>
      <c r="F16" s="717"/>
      <c r="G16" s="718"/>
      <c r="H16" s="683" t="s">
        <v>40</v>
      </c>
      <c r="I16" s="683"/>
      <c r="J16" s="721" t="s">
        <v>466</v>
      </c>
      <c r="K16" s="722"/>
      <c r="L16" s="723"/>
      <c r="M16" s="660"/>
      <c r="N16" s="661"/>
      <c r="O16" s="662"/>
      <c r="P16" s="99"/>
    </row>
    <row r="17" spans="1:17" ht="30.7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63">
        <f>VLOOKUP(L12,Reporte!$N$5:$BN$133,30,FALSE)</f>
        <v>0</v>
      </c>
      <c r="D22" s="163">
        <f>VLOOKUP(L12,Reporte!$N$5:$BN$133,31,FALSE)</f>
        <v>0</v>
      </c>
      <c r="E22" s="192">
        <f>VLOOKUP(L12,Reporte!$N$5:$BN$133,32,FALSE)</f>
        <v>0</v>
      </c>
      <c r="F22" s="164">
        <f>VLOOKUP(L12,Reporte!$N$5:$BN$133,33,FALSE)</f>
        <v>0</v>
      </c>
      <c r="G22" s="163">
        <f>VLOOKUP(L12,Reporte!$N$5:$BN$133,34,FALSE)</f>
        <v>0</v>
      </c>
      <c r="H22" s="163">
        <f>VLOOKUP(L12,Reporte!$N$5:$BN$133,35,FALSE)</f>
        <v>0</v>
      </c>
      <c r="I22" s="163">
        <f>VLOOKUP(L12,Reporte!$N$5:$BN$133,36,FALSE)</f>
        <v>0</v>
      </c>
      <c r="J22" s="164">
        <f>VLOOKUP(L12,Reporte!$N$5:$BN$133,37,FALSE)</f>
        <v>0</v>
      </c>
      <c r="K22" s="164">
        <f>VLOOKUP(L12,Reporte!$N$5:$BN$133,38,FALSE)</f>
        <v>0</v>
      </c>
      <c r="L22" s="164">
        <f>VLOOKUP(L12,Reporte!$N$5:$BN$133,39,FALSE)</f>
        <v>0</v>
      </c>
      <c r="M22" s="164">
        <f>VLOOKUP(L12,Reporte!$N$5:$BN$133,40,FALSE)</f>
        <v>0</v>
      </c>
      <c r="N22" s="165">
        <f>VLOOKUP(L12,Reporte!$N$5:$BN$133,41,FALSE)</f>
        <v>0</v>
      </c>
      <c r="O22" s="165">
        <f>SUM(E22+H22+K22+N22)/4</f>
        <v>0</v>
      </c>
      <c r="P22" s="99"/>
    </row>
    <row r="23" spans="1:17" ht="16.5" thickBot="1">
      <c r="A23" s="728" t="s">
        <v>76</v>
      </c>
      <c r="B23" s="729"/>
      <c r="C23" s="166">
        <f>VLOOKUP(L12,Reporte!$N$5:$BN$133,42,FALSE)</f>
        <v>0</v>
      </c>
      <c r="D23" s="166">
        <f>VLOOKUP(L12,Reporte!$N$5:$BN$133,43,FALSE)</f>
        <v>0</v>
      </c>
      <c r="E23" s="193">
        <f>VLOOKUP(L12,Reporte!$N$5:$BN$133,44,FALSE)</f>
        <v>0</v>
      </c>
      <c r="F23" s="166">
        <f>VLOOKUP(L12,Reporte!$N$5:$BN$133,45,FALSE)</f>
        <v>0</v>
      </c>
      <c r="G23" s="166">
        <f>VLOOKUP(L12,Reporte!$N$5:$BN$133,46,FALSE)</f>
        <v>0</v>
      </c>
      <c r="H23" s="166">
        <f>VLOOKUP(L12,Reporte!$N$5:$BN$133,47,FALSE)</f>
        <v>0</v>
      </c>
      <c r="I23" s="166">
        <f>VLOOKUP(L12,Reporte!$N$5:$BN$133,48,FALSE)</f>
        <v>0</v>
      </c>
      <c r="J23" s="166">
        <f>VLOOKUP(L12,Reporte!$N$5:$BN$133,49,FALSE)</f>
        <v>0</v>
      </c>
      <c r="K23" s="166">
        <f>VLOOKUP(L12,Reporte!$N$5:$BN$133,50,FALSE)</f>
        <v>0</v>
      </c>
      <c r="L23" s="166">
        <f>VLOOKUP(L12,Reporte!$N$5:$BN$133,51,FALSE)</f>
        <v>0</v>
      </c>
      <c r="M23" s="166">
        <f>VLOOKUP(L12,Reporte!$N$5:$BN$133,52,FALSE)</f>
        <v>0</v>
      </c>
      <c r="N23" s="167">
        <f>VLOOKUP(L12,Reporte!$N$5:$BN$133,53,FALSE)</f>
        <v>0</v>
      </c>
      <c r="O23" s="165">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33</v>
      </c>
      <c r="D26" s="131">
        <f>+C26*0.98</f>
        <v>32.339999999999996</v>
      </c>
      <c r="E26" s="118"/>
      <c r="F26" s="118"/>
      <c r="G26" s="730"/>
      <c r="H26" s="730"/>
      <c r="I26" s="741"/>
      <c r="J26" s="741"/>
      <c r="K26" s="741"/>
      <c r="L26" s="730"/>
      <c r="M26" s="730"/>
      <c r="N26" s="730"/>
      <c r="O26" s="743"/>
      <c r="P26" s="119"/>
      <c r="Q26" s="120"/>
    </row>
    <row r="27" spans="1:17" s="98" customFormat="1" ht="15">
      <c r="A27" s="116" t="s">
        <v>95</v>
      </c>
      <c r="B27" s="131">
        <f>+D22</f>
        <v>0</v>
      </c>
      <c r="C27" s="131">
        <f>+C26</f>
        <v>33</v>
      </c>
      <c r="D27" s="131">
        <f>+D26</f>
        <v>32.339999999999996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33</v>
      </c>
      <c r="D28" s="131">
        <f t="shared" si="0"/>
        <v>32.339999999999996</v>
      </c>
      <c r="E28" s="118"/>
      <c r="F28" s="118"/>
      <c r="G28" s="730"/>
      <c r="H28" s="730"/>
      <c r="I28" s="730"/>
      <c r="J28" s="730"/>
      <c r="K28" s="118"/>
      <c r="L28" s="730"/>
      <c r="M28" s="730"/>
      <c r="N28" s="730"/>
      <c r="O28" s="743"/>
      <c r="P28" s="119"/>
      <c r="Q28" s="120"/>
    </row>
    <row r="29" spans="1:17" s="98" customFormat="1" ht="15">
      <c r="A29" s="116" t="s">
        <v>97</v>
      </c>
      <c r="B29" s="131">
        <f>+F22</f>
        <v>0</v>
      </c>
      <c r="C29" s="131">
        <f t="shared" si="0"/>
        <v>33</v>
      </c>
      <c r="D29" s="131">
        <f t="shared" si="0"/>
        <v>32.339999999999996</v>
      </c>
      <c r="E29" s="118"/>
      <c r="F29" s="118"/>
      <c r="G29" s="730"/>
      <c r="H29" s="730"/>
      <c r="I29" s="730"/>
      <c r="J29" s="730"/>
      <c r="K29" s="118"/>
      <c r="L29" s="730"/>
      <c r="M29" s="730"/>
      <c r="N29" s="730"/>
      <c r="O29" s="743"/>
      <c r="P29" s="119"/>
      <c r="Q29" s="120"/>
    </row>
    <row r="30" spans="1:17" s="98" customFormat="1" ht="15">
      <c r="A30" s="116" t="s">
        <v>98</v>
      </c>
      <c r="B30" s="131">
        <f>+G22</f>
        <v>0</v>
      </c>
      <c r="C30" s="131">
        <f t="shared" si="0"/>
        <v>33</v>
      </c>
      <c r="D30" s="131">
        <f t="shared" si="0"/>
        <v>32.339999999999996</v>
      </c>
      <c r="E30" s="118"/>
      <c r="F30" s="118"/>
      <c r="G30" s="730"/>
      <c r="H30" s="730"/>
      <c r="I30" s="730"/>
      <c r="J30" s="730"/>
      <c r="K30" s="118"/>
      <c r="L30" s="730"/>
      <c r="M30" s="730"/>
      <c r="N30" s="730"/>
      <c r="O30" s="743"/>
      <c r="P30" s="119"/>
      <c r="Q30" s="120"/>
    </row>
    <row r="31" spans="1:17" s="98" customFormat="1" ht="15">
      <c r="A31" s="116" t="s">
        <v>99</v>
      </c>
      <c r="B31" s="131">
        <f>+H22</f>
        <v>0</v>
      </c>
      <c r="C31" s="131">
        <f t="shared" si="0"/>
        <v>33</v>
      </c>
      <c r="D31" s="131">
        <f t="shared" si="0"/>
        <v>32.339999999999996</v>
      </c>
      <c r="E31" s="118"/>
      <c r="F31" s="118"/>
      <c r="G31" s="730"/>
      <c r="H31" s="730"/>
      <c r="I31" s="730"/>
      <c r="J31" s="730"/>
      <c r="K31" s="118"/>
      <c r="L31" s="730"/>
      <c r="M31" s="730"/>
      <c r="N31" s="730"/>
      <c r="O31" s="743"/>
      <c r="P31" s="119"/>
      <c r="Q31" s="120"/>
    </row>
    <row r="32" spans="1:17" s="98" customFormat="1" ht="15">
      <c r="A32" s="116" t="s">
        <v>100</v>
      </c>
      <c r="B32" s="131">
        <f>+I22</f>
        <v>0</v>
      </c>
      <c r="C32" s="131">
        <f t="shared" si="0"/>
        <v>33</v>
      </c>
      <c r="D32" s="131">
        <f t="shared" si="0"/>
        <v>32.339999999999996</v>
      </c>
      <c r="E32" s="118"/>
      <c r="F32" s="118"/>
      <c r="G32" s="730"/>
      <c r="H32" s="730"/>
      <c r="I32" s="730"/>
      <c r="J32" s="730"/>
      <c r="K32" s="118"/>
      <c r="L32" s="730"/>
      <c r="M32" s="730"/>
      <c r="N32" s="730"/>
      <c r="O32" s="743"/>
      <c r="P32" s="119"/>
      <c r="Q32" s="120"/>
    </row>
    <row r="33" spans="1:17" s="98" customFormat="1" ht="15">
      <c r="A33" s="116" t="s">
        <v>101</v>
      </c>
      <c r="B33" s="131">
        <f>+J22</f>
        <v>0</v>
      </c>
      <c r="C33" s="131">
        <f t="shared" si="0"/>
        <v>33</v>
      </c>
      <c r="D33" s="131">
        <f t="shared" si="0"/>
        <v>32.339999999999996</v>
      </c>
      <c r="E33" s="118"/>
      <c r="F33" s="118"/>
      <c r="G33" s="730"/>
      <c r="H33" s="730"/>
      <c r="I33" s="730"/>
      <c r="J33" s="730"/>
      <c r="K33" s="118"/>
      <c r="L33" s="730"/>
      <c r="M33" s="730"/>
      <c r="N33" s="730"/>
      <c r="O33" s="743"/>
      <c r="P33" s="119"/>
      <c r="Q33" s="120"/>
    </row>
    <row r="34" spans="1:17" s="98" customFormat="1" ht="15">
      <c r="A34" s="116" t="s">
        <v>102</v>
      </c>
      <c r="B34" s="131">
        <f>+K22</f>
        <v>0</v>
      </c>
      <c r="C34" s="131">
        <f t="shared" si="0"/>
        <v>33</v>
      </c>
      <c r="D34" s="131">
        <f t="shared" si="0"/>
        <v>32.339999999999996</v>
      </c>
      <c r="E34" s="118"/>
      <c r="F34" s="118"/>
      <c r="G34" s="730"/>
      <c r="H34" s="730"/>
      <c r="I34" s="730"/>
      <c r="J34" s="730"/>
      <c r="K34" s="118"/>
      <c r="L34" s="730"/>
      <c r="M34" s="730"/>
      <c r="N34" s="730"/>
      <c r="O34" s="743"/>
      <c r="P34" s="119"/>
      <c r="Q34" s="120"/>
    </row>
    <row r="35" spans="1:17" s="98" customFormat="1" ht="15">
      <c r="A35" s="116" t="s">
        <v>103</v>
      </c>
      <c r="B35" s="131">
        <f>+L22</f>
        <v>0</v>
      </c>
      <c r="C35" s="131">
        <f t="shared" si="0"/>
        <v>33</v>
      </c>
      <c r="D35" s="131">
        <f t="shared" si="0"/>
        <v>32.339999999999996</v>
      </c>
      <c r="E35" s="118"/>
      <c r="F35" s="118"/>
      <c r="G35" s="730"/>
      <c r="H35" s="730"/>
      <c r="I35" s="730"/>
      <c r="J35" s="730"/>
      <c r="K35" s="118"/>
      <c r="L35" s="730"/>
      <c r="M35" s="730"/>
      <c r="N35" s="730"/>
      <c r="O35" s="743"/>
      <c r="P35" s="119"/>
      <c r="Q35" s="120"/>
    </row>
    <row r="36" spans="1:17" s="98" customFormat="1" ht="15">
      <c r="A36" s="116" t="s">
        <v>104</v>
      </c>
      <c r="B36" s="131">
        <f>+M22</f>
        <v>0</v>
      </c>
      <c r="C36" s="131">
        <f t="shared" si="0"/>
        <v>33</v>
      </c>
      <c r="D36" s="131">
        <f t="shared" si="0"/>
        <v>32.339999999999996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33</v>
      </c>
      <c r="D37" s="131">
        <f t="shared" si="0"/>
        <v>32.339999999999996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33</v>
      </c>
      <c r="D38" s="133">
        <f>+D37</f>
        <v>32.339999999999996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3B27-6CDF-4A2E-B3D2-7C234465ADC5}">
  <sheetPr codeName="Hoja33"/>
  <dimension ref="A1:Q67"/>
  <sheetViews>
    <sheetView view="pageBreakPreview" zoomScale="80" zoomScaleNormal="73" zoomScaleSheetLayoutView="80" zoomScalePageLayoutView="55" workbookViewId="0">
      <selection activeCell="A8" sqref="A8:XFD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15.75">
      <c r="A6" s="671" t="s">
        <v>8</v>
      </c>
      <c r="B6" s="672"/>
      <c r="C6" s="673" t="str">
        <f>VLOOKUP(L12,Reporte!$N$5:$BN$133,2,FALSE)</f>
        <v>Visitas realizadas a las Direcciones Regionales</v>
      </c>
      <c r="D6" s="673"/>
      <c r="E6" s="673"/>
      <c r="F6" s="673"/>
      <c r="G6" s="673"/>
      <c r="H6" s="673"/>
      <c r="I6" s="673"/>
      <c r="J6" s="673"/>
      <c r="K6" s="673"/>
      <c r="L6" s="673"/>
      <c r="M6" s="673"/>
      <c r="N6" s="673"/>
      <c r="O6" s="674"/>
      <c r="P6" s="99"/>
    </row>
    <row r="7" spans="1:17" ht="42.7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15.75">
      <c r="A8" s="675" t="s">
        <v>464</v>
      </c>
      <c r="B8" s="656"/>
      <c r="C8" s="673" t="str">
        <f>VLOOKUP(L12,Reporte!$A$5:$N$133,13,FALSE)</f>
        <v>Seguimiento a las Direcciones Regionales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visitas realizadas en el trimestre</v>
      </c>
      <c r="D10" s="673"/>
      <c r="E10" s="673"/>
      <c r="F10" s="682" t="str">
        <f>VLOOKUP(L12,Reporte!$N$5:$BN$133,6,FALSE)</f>
        <v>Se mide el número de visitas realizadas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65.25" customHeight="1" thickBot="1">
      <c r="A12" s="679"/>
      <c r="B12" s="650"/>
      <c r="C12" s="686">
        <f>VLOOKUP(L12,Reporte!$N$5:$BN$133,5,FALSE)</f>
        <v>0</v>
      </c>
      <c r="D12" s="673"/>
      <c r="E12" s="673"/>
      <c r="F12" s="682"/>
      <c r="G12" s="682"/>
      <c r="H12" s="682"/>
      <c r="I12" s="682"/>
      <c r="J12" s="687" t="str">
        <f>VLOOKUP(L12,Reporte!$N$5:$BN$133,7,FALSE)</f>
        <v>Eficacia</v>
      </c>
      <c r="K12" s="687"/>
      <c r="L12" s="688" t="s">
        <v>1725</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9.25" customHeight="1">
      <c r="A15" s="703" t="str">
        <f>VLOOKUP(L12,Reporte!$N$5:$BN$133,8,FALSE)</f>
        <v>Numérica</v>
      </c>
      <c r="B15" s="704"/>
      <c r="C15" s="778">
        <f>VLOOKUP(L12,Reporte!$N$5:$BN$133,11,FALSE)</f>
        <v>37</v>
      </c>
      <c r="D15" s="779"/>
      <c r="E15" s="780"/>
      <c r="F15" s="715" t="str">
        <f>VLOOKUP(L12,Reporte!$N$5:$BN$133,9,FALSE)</f>
        <v>Trimestral</v>
      </c>
      <c r="G15" s="716"/>
      <c r="H15" s="683" t="s">
        <v>37</v>
      </c>
      <c r="I15" s="683"/>
      <c r="J15" s="721" t="s">
        <v>465</v>
      </c>
      <c r="K15" s="722"/>
      <c r="L15" s="723"/>
      <c r="M15" s="657" t="str">
        <f>VLOOKUP(L12,Reporte!$N$5:$BN$133,28,FALSE)</f>
        <v xml:space="preserve">Delegatura para Entidades Territoriales y Generadores y Recaudadores y Administradores de Recursos del SGSSS </v>
      </c>
      <c r="N15" s="658"/>
      <c r="O15" s="659"/>
      <c r="P15" s="99"/>
    </row>
    <row r="16" spans="1:17" ht="29.25" customHeight="1">
      <c r="A16" s="705"/>
      <c r="B16" s="706"/>
      <c r="C16" s="781"/>
      <c r="D16" s="782"/>
      <c r="E16" s="783"/>
      <c r="F16" s="717"/>
      <c r="G16" s="718"/>
      <c r="H16" s="683" t="s">
        <v>40</v>
      </c>
      <c r="I16" s="683"/>
      <c r="J16" s="721" t="s">
        <v>466</v>
      </c>
      <c r="K16" s="722"/>
      <c r="L16" s="723"/>
      <c r="M16" s="660"/>
      <c r="N16" s="661"/>
      <c r="O16" s="662"/>
      <c r="P16" s="99"/>
    </row>
    <row r="17" spans="1:17" ht="29.2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37</v>
      </c>
      <c r="D26" s="131">
        <f>+C26*0.98</f>
        <v>36.26</v>
      </c>
      <c r="E26" s="118"/>
      <c r="F26" s="118"/>
      <c r="G26" s="730"/>
      <c r="H26" s="730"/>
      <c r="I26" s="741"/>
      <c r="J26" s="741"/>
      <c r="K26" s="741"/>
      <c r="L26" s="730"/>
      <c r="M26" s="730"/>
      <c r="N26" s="730"/>
      <c r="O26" s="743"/>
      <c r="P26" s="119"/>
      <c r="Q26" s="120"/>
    </row>
    <row r="27" spans="1:17" s="98" customFormat="1" ht="15">
      <c r="A27" s="116" t="s">
        <v>95</v>
      </c>
      <c r="B27" s="131">
        <f>+D22</f>
        <v>0</v>
      </c>
      <c r="C27" s="131">
        <f>+C26</f>
        <v>37</v>
      </c>
      <c r="D27" s="131">
        <f>+D26</f>
        <v>36.26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37</v>
      </c>
      <c r="D28" s="131">
        <f t="shared" si="0"/>
        <v>36.26</v>
      </c>
      <c r="E28" s="118"/>
      <c r="F28" s="118"/>
      <c r="G28" s="730"/>
      <c r="H28" s="730"/>
      <c r="I28" s="730"/>
      <c r="J28" s="730"/>
      <c r="K28" s="118"/>
      <c r="L28" s="730"/>
      <c r="M28" s="730"/>
      <c r="N28" s="730"/>
      <c r="O28" s="743"/>
      <c r="P28" s="119"/>
      <c r="Q28" s="120"/>
    </row>
    <row r="29" spans="1:17" s="98" customFormat="1" ht="15">
      <c r="A29" s="116" t="s">
        <v>97</v>
      </c>
      <c r="B29" s="131">
        <f>+F22</f>
        <v>0</v>
      </c>
      <c r="C29" s="131">
        <f t="shared" si="0"/>
        <v>37</v>
      </c>
      <c r="D29" s="131">
        <f t="shared" si="0"/>
        <v>36.26</v>
      </c>
      <c r="E29" s="118"/>
      <c r="F29" s="118"/>
      <c r="G29" s="730"/>
      <c r="H29" s="730"/>
      <c r="I29" s="730"/>
      <c r="J29" s="730"/>
      <c r="K29" s="118"/>
      <c r="L29" s="730"/>
      <c r="M29" s="730"/>
      <c r="N29" s="730"/>
      <c r="O29" s="743"/>
      <c r="P29" s="119"/>
      <c r="Q29" s="120"/>
    </row>
    <row r="30" spans="1:17" s="98" customFormat="1" ht="15">
      <c r="A30" s="116" t="s">
        <v>98</v>
      </c>
      <c r="B30" s="131">
        <f>+G22</f>
        <v>0</v>
      </c>
      <c r="C30" s="131">
        <f t="shared" si="0"/>
        <v>37</v>
      </c>
      <c r="D30" s="131">
        <f t="shared" si="0"/>
        <v>36.26</v>
      </c>
      <c r="E30" s="118"/>
      <c r="F30" s="118"/>
      <c r="G30" s="730"/>
      <c r="H30" s="730"/>
      <c r="I30" s="730"/>
      <c r="J30" s="730"/>
      <c r="K30" s="118"/>
      <c r="L30" s="730"/>
      <c r="M30" s="730"/>
      <c r="N30" s="730"/>
      <c r="O30" s="743"/>
      <c r="P30" s="119"/>
      <c r="Q30" s="120"/>
    </row>
    <row r="31" spans="1:17" s="98" customFormat="1" ht="15">
      <c r="A31" s="116" t="s">
        <v>99</v>
      </c>
      <c r="B31" s="131">
        <f>+H22</f>
        <v>0</v>
      </c>
      <c r="C31" s="131">
        <f t="shared" si="0"/>
        <v>37</v>
      </c>
      <c r="D31" s="131">
        <f t="shared" si="0"/>
        <v>36.26</v>
      </c>
      <c r="E31" s="118"/>
      <c r="F31" s="118"/>
      <c r="G31" s="730"/>
      <c r="H31" s="730"/>
      <c r="I31" s="730"/>
      <c r="J31" s="730"/>
      <c r="K31" s="118"/>
      <c r="L31" s="730"/>
      <c r="M31" s="730"/>
      <c r="N31" s="730"/>
      <c r="O31" s="743"/>
      <c r="P31" s="119"/>
      <c r="Q31" s="120"/>
    </row>
    <row r="32" spans="1:17" s="98" customFormat="1" ht="15">
      <c r="A32" s="116" t="s">
        <v>100</v>
      </c>
      <c r="B32" s="131">
        <f>+I22</f>
        <v>0</v>
      </c>
      <c r="C32" s="131">
        <f t="shared" si="0"/>
        <v>37</v>
      </c>
      <c r="D32" s="131">
        <f t="shared" si="0"/>
        <v>36.26</v>
      </c>
      <c r="E32" s="118"/>
      <c r="F32" s="118"/>
      <c r="G32" s="730"/>
      <c r="H32" s="730"/>
      <c r="I32" s="730"/>
      <c r="J32" s="730"/>
      <c r="K32" s="118"/>
      <c r="L32" s="730"/>
      <c r="M32" s="730"/>
      <c r="N32" s="730"/>
      <c r="O32" s="743"/>
      <c r="P32" s="119"/>
      <c r="Q32" s="120"/>
    </row>
    <row r="33" spans="1:17" s="98" customFormat="1" ht="15">
      <c r="A33" s="116" t="s">
        <v>101</v>
      </c>
      <c r="B33" s="131">
        <f>+J22</f>
        <v>0</v>
      </c>
      <c r="C33" s="131">
        <f t="shared" si="0"/>
        <v>37</v>
      </c>
      <c r="D33" s="131">
        <f t="shared" si="0"/>
        <v>36.26</v>
      </c>
      <c r="E33" s="118"/>
      <c r="F33" s="118"/>
      <c r="G33" s="730"/>
      <c r="H33" s="730"/>
      <c r="I33" s="730"/>
      <c r="J33" s="730"/>
      <c r="K33" s="118"/>
      <c r="L33" s="730"/>
      <c r="M33" s="730"/>
      <c r="N33" s="730"/>
      <c r="O33" s="743"/>
      <c r="P33" s="119"/>
      <c r="Q33" s="120"/>
    </row>
    <row r="34" spans="1:17" s="98" customFormat="1" ht="15">
      <c r="A34" s="116" t="s">
        <v>102</v>
      </c>
      <c r="B34" s="131">
        <f>+K22</f>
        <v>0</v>
      </c>
      <c r="C34" s="131">
        <f t="shared" si="0"/>
        <v>37</v>
      </c>
      <c r="D34" s="131">
        <f t="shared" si="0"/>
        <v>36.26</v>
      </c>
      <c r="E34" s="118"/>
      <c r="F34" s="118"/>
      <c r="G34" s="730"/>
      <c r="H34" s="730"/>
      <c r="I34" s="730"/>
      <c r="J34" s="730"/>
      <c r="K34" s="118"/>
      <c r="L34" s="730"/>
      <c r="M34" s="730"/>
      <c r="N34" s="730"/>
      <c r="O34" s="743"/>
      <c r="P34" s="119"/>
      <c r="Q34" s="120"/>
    </row>
    <row r="35" spans="1:17" s="98" customFormat="1" ht="15">
      <c r="A35" s="116" t="s">
        <v>103</v>
      </c>
      <c r="B35" s="131">
        <f>+L22</f>
        <v>0</v>
      </c>
      <c r="C35" s="131">
        <f t="shared" si="0"/>
        <v>37</v>
      </c>
      <c r="D35" s="131">
        <f t="shared" si="0"/>
        <v>36.26</v>
      </c>
      <c r="E35" s="118"/>
      <c r="F35" s="118"/>
      <c r="G35" s="730"/>
      <c r="H35" s="730"/>
      <c r="I35" s="730"/>
      <c r="J35" s="730"/>
      <c r="K35" s="118"/>
      <c r="L35" s="730"/>
      <c r="M35" s="730"/>
      <c r="N35" s="730"/>
      <c r="O35" s="743"/>
      <c r="P35" s="119"/>
      <c r="Q35" s="120"/>
    </row>
    <row r="36" spans="1:17" s="98" customFormat="1" ht="15">
      <c r="A36" s="116" t="s">
        <v>104</v>
      </c>
      <c r="B36" s="131">
        <f>+M22</f>
        <v>0</v>
      </c>
      <c r="C36" s="131">
        <f t="shared" si="0"/>
        <v>37</v>
      </c>
      <c r="D36" s="131">
        <f t="shared" si="0"/>
        <v>36.26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37</v>
      </c>
      <c r="D37" s="131">
        <f t="shared" si="0"/>
        <v>36.26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37</v>
      </c>
      <c r="D38" s="133">
        <f>+D37</f>
        <v>36.26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4E76-A4FE-48BC-AE60-65924C4E786D}">
  <sheetPr codeName="Hoja34"/>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 xml:space="preserve">Seguimiento a Redes de Controladores </v>
      </c>
      <c r="D6" s="673"/>
      <c r="E6" s="673"/>
      <c r="F6" s="673"/>
      <c r="G6" s="673"/>
      <c r="H6" s="673"/>
      <c r="I6" s="673"/>
      <c r="J6" s="673"/>
      <c r="K6" s="673"/>
      <c r="L6" s="673"/>
      <c r="M6" s="673"/>
      <c r="N6" s="673"/>
      <c r="O6" s="674"/>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15.75">
      <c r="A8" s="675" t="s">
        <v>464</v>
      </c>
      <c r="B8" s="656"/>
      <c r="C8" s="673" t="str">
        <f>VLOOKUP(L12,Reporte!$A$5:$N$133,13,FALSE)</f>
        <v>Realizar seguimiento a la Redes de controladores activas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seguimiento a Redes de Controladores en el trimestre </v>
      </c>
      <c r="D10" s="673"/>
      <c r="E10" s="673"/>
      <c r="F10" s="682" t="str">
        <f>VLOOKUP(L12,Reporte!$N$5:$BN$133,6,FALSE)</f>
        <v xml:space="preserve">Se mide el número de seguimiento a Redes de Controladores en el trimestre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1728</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30.75" customHeight="1">
      <c r="A15" s="703" t="str">
        <f>VLOOKUP(L12,Reporte!$N$5:$BN$133,8,FALSE)</f>
        <v>Numérica</v>
      </c>
      <c r="B15" s="704"/>
      <c r="C15" s="778">
        <f>VLOOKUP(L12,Reporte!$N$5:$BN$133,11,FALSE)</f>
        <v>50</v>
      </c>
      <c r="D15" s="779"/>
      <c r="E15" s="780"/>
      <c r="F15" s="715" t="str">
        <f>VLOOKUP(L12,Reporte!$N$5:$BN$133,9,FALSE)</f>
        <v>Trimestral</v>
      </c>
      <c r="G15" s="716"/>
      <c r="H15" s="683" t="s">
        <v>37</v>
      </c>
      <c r="I15" s="683"/>
      <c r="J15" s="721" t="s">
        <v>465</v>
      </c>
      <c r="K15" s="722"/>
      <c r="L15" s="723"/>
      <c r="M15" s="657" t="str">
        <f>VLOOKUP(L12,Reporte!$N$5:$BN$133,28,FALSE)</f>
        <v>Delegatura para Entidades Territoriales y Generadores y Recaudadores y Administradores de Recursos del SGSSS - Direcciones regionales</v>
      </c>
      <c r="N15" s="658"/>
      <c r="O15" s="659"/>
      <c r="P15" s="99"/>
    </row>
    <row r="16" spans="1:17" ht="30.75" customHeight="1">
      <c r="A16" s="705"/>
      <c r="B16" s="706"/>
      <c r="C16" s="781"/>
      <c r="D16" s="782"/>
      <c r="E16" s="783"/>
      <c r="F16" s="717"/>
      <c r="G16" s="718"/>
      <c r="H16" s="683" t="s">
        <v>40</v>
      </c>
      <c r="I16" s="683"/>
      <c r="J16" s="721" t="s">
        <v>466</v>
      </c>
      <c r="K16" s="722"/>
      <c r="L16" s="723"/>
      <c r="M16" s="660"/>
      <c r="N16" s="661"/>
      <c r="O16" s="662"/>
      <c r="P16" s="99"/>
    </row>
    <row r="17" spans="1:17" ht="30.7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50</v>
      </c>
      <c r="D26" s="131">
        <f>+C26*0.98</f>
        <v>49</v>
      </c>
      <c r="E26" s="118"/>
      <c r="F26" s="118"/>
      <c r="G26" s="730"/>
      <c r="H26" s="730"/>
      <c r="I26" s="741"/>
      <c r="J26" s="741"/>
      <c r="K26" s="741"/>
      <c r="L26" s="730"/>
      <c r="M26" s="730"/>
      <c r="N26" s="730"/>
      <c r="O26" s="743"/>
      <c r="P26" s="119"/>
      <c r="Q26" s="120"/>
    </row>
    <row r="27" spans="1:17" s="98" customFormat="1" ht="15">
      <c r="A27" s="116" t="s">
        <v>95</v>
      </c>
      <c r="B27" s="131">
        <f>+D22</f>
        <v>0</v>
      </c>
      <c r="C27" s="131">
        <f>+C26</f>
        <v>50</v>
      </c>
      <c r="D27" s="131">
        <f>+D26</f>
        <v>49</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50</v>
      </c>
      <c r="D28" s="131">
        <f t="shared" si="0"/>
        <v>49</v>
      </c>
      <c r="E28" s="118"/>
      <c r="F28" s="118"/>
      <c r="G28" s="730"/>
      <c r="H28" s="730"/>
      <c r="I28" s="730"/>
      <c r="J28" s="730"/>
      <c r="K28" s="118"/>
      <c r="L28" s="730"/>
      <c r="M28" s="730"/>
      <c r="N28" s="730"/>
      <c r="O28" s="743"/>
      <c r="P28" s="119"/>
      <c r="Q28" s="120"/>
    </row>
    <row r="29" spans="1:17" s="98" customFormat="1" ht="15">
      <c r="A29" s="116" t="s">
        <v>97</v>
      </c>
      <c r="B29" s="131">
        <f>+F22</f>
        <v>0</v>
      </c>
      <c r="C29" s="131">
        <f t="shared" si="0"/>
        <v>50</v>
      </c>
      <c r="D29" s="131">
        <f t="shared" si="0"/>
        <v>49</v>
      </c>
      <c r="E29" s="118"/>
      <c r="F29" s="118"/>
      <c r="G29" s="730"/>
      <c r="H29" s="730"/>
      <c r="I29" s="730"/>
      <c r="J29" s="730"/>
      <c r="K29" s="118"/>
      <c r="L29" s="730"/>
      <c r="M29" s="730"/>
      <c r="N29" s="730"/>
      <c r="O29" s="743"/>
      <c r="P29" s="119"/>
      <c r="Q29" s="120"/>
    </row>
    <row r="30" spans="1:17" s="98" customFormat="1" ht="15">
      <c r="A30" s="116" t="s">
        <v>98</v>
      </c>
      <c r="B30" s="131">
        <f>+G22</f>
        <v>0</v>
      </c>
      <c r="C30" s="131">
        <f t="shared" si="0"/>
        <v>50</v>
      </c>
      <c r="D30" s="131">
        <f t="shared" si="0"/>
        <v>49</v>
      </c>
      <c r="E30" s="118"/>
      <c r="F30" s="118"/>
      <c r="G30" s="730"/>
      <c r="H30" s="730"/>
      <c r="I30" s="730"/>
      <c r="J30" s="730"/>
      <c r="K30" s="118"/>
      <c r="L30" s="730"/>
      <c r="M30" s="730"/>
      <c r="N30" s="730"/>
      <c r="O30" s="743"/>
      <c r="P30" s="119"/>
      <c r="Q30" s="120"/>
    </row>
    <row r="31" spans="1:17" s="98" customFormat="1" ht="15">
      <c r="A31" s="116" t="s">
        <v>99</v>
      </c>
      <c r="B31" s="131">
        <f>+H22</f>
        <v>0</v>
      </c>
      <c r="C31" s="131">
        <f t="shared" si="0"/>
        <v>50</v>
      </c>
      <c r="D31" s="131">
        <f t="shared" si="0"/>
        <v>49</v>
      </c>
      <c r="E31" s="118"/>
      <c r="F31" s="118"/>
      <c r="G31" s="730"/>
      <c r="H31" s="730"/>
      <c r="I31" s="730"/>
      <c r="J31" s="730"/>
      <c r="K31" s="118"/>
      <c r="L31" s="730"/>
      <c r="M31" s="730"/>
      <c r="N31" s="730"/>
      <c r="O31" s="743"/>
      <c r="P31" s="119"/>
      <c r="Q31" s="120"/>
    </row>
    <row r="32" spans="1:17" s="98" customFormat="1" ht="15">
      <c r="A32" s="116" t="s">
        <v>100</v>
      </c>
      <c r="B32" s="131">
        <f>+I22</f>
        <v>0</v>
      </c>
      <c r="C32" s="131">
        <f t="shared" si="0"/>
        <v>50</v>
      </c>
      <c r="D32" s="131">
        <f t="shared" si="0"/>
        <v>49</v>
      </c>
      <c r="E32" s="118"/>
      <c r="F32" s="118"/>
      <c r="G32" s="730"/>
      <c r="H32" s="730"/>
      <c r="I32" s="730"/>
      <c r="J32" s="730"/>
      <c r="K32" s="118"/>
      <c r="L32" s="730"/>
      <c r="M32" s="730"/>
      <c r="N32" s="730"/>
      <c r="O32" s="743"/>
      <c r="P32" s="119"/>
      <c r="Q32" s="120"/>
    </row>
    <row r="33" spans="1:17" s="98" customFormat="1" ht="15">
      <c r="A33" s="116" t="s">
        <v>101</v>
      </c>
      <c r="B33" s="131">
        <f>+J22</f>
        <v>0</v>
      </c>
      <c r="C33" s="131">
        <f t="shared" si="0"/>
        <v>50</v>
      </c>
      <c r="D33" s="131">
        <f t="shared" si="0"/>
        <v>49</v>
      </c>
      <c r="E33" s="118"/>
      <c r="F33" s="118"/>
      <c r="G33" s="730"/>
      <c r="H33" s="730"/>
      <c r="I33" s="730"/>
      <c r="J33" s="730"/>
      <c r="K33" s="118"/>
      <c r="L33" s="730"/>
      <c r="M33" s="730"/>
      <c r="N33" s="730"/>
      <c r="O33" s="743"/>
      <c r="P33" s="119"/>
      <c r="Q33" s="120"/>
    </row>
    <row r="34" spans="1:17" s="98" customFormat="1" ht="15">
      <c r="A34" s="116" t="s">
        <v>102</v>
      </c>
      <c r="B34" s="131">
        <f>+K22</f>
        <v>0</v>
      </c>
      <c r="C34" s="131">
        <f t="shared" si="0"/>
        <v>50</v>
      </c>
      <c r="D34" s="131">
        <f t="shared" si="0"/>
        <v>49</v>
      </c>
      <c r="E34" s="118"/>
      <c r="F34" s="118"/>
      <c r="G34" s="730"/>
      <c r="H34" s="730"/>
      <c r="I34" s="730"/>
      <c r="J34" s="730"/>
      <c r="K34" s="118"/>
      <c r="L34" s="730"/>
      <c r="M34" s="730"/>
      <c r="N34" s="730"/>
      <c r="O34" s="743"/>
      <c r="P34" s="119"/>
      <c r="Q34" s="120"/>
    </row>
    <row r="35" spans="1:17" s="98" customFormat="1" ht="15">
      <c r="A35" s="116" t="s">
        <v>103</v>
      </c>
      <c r="B35" s="131">
        <f>+L22</f>
        <v>0</v>
      </c>
      <c r="C35" s="131">
        <f t="shared" si="0"/>
        <v>50</v>
      </c>
      <c r="D35" s="131">
        <f t="shared" si="0"/>
        <v>49</v>
      </c>
      <c r="E35" s="118"/>
      <c r="F35" s="118"/>
      <c r="G35" s="730"/>
      <c r="H35" s="730"/>
      <c r="I35" s="730"/>
      <c r="J35" s="730"/>
      <c r="K35" s="118"/>
      <c r="L35" s="730"/>
      <c r="M35" s="730"/>
      <c r="N35" s="730"/>
      <c r="O35" s="743"/>
      <c r="P35" s="119"/>
      <c r="Q35" s="120"/>
    </row>
    <row r="36" spans="1:17" s="98" customFormat="1" ht="15">
      <c r="A36" s="116" t="s">
        <v>104</v>
      </c>
      <c r="B36" s="131">
        <f>+M22</f>
        <v>0</v>
      </c>
      <c r="C36" s="131">
        <f t="shared" si="0"/>
        <v>50</v>
      </c>
      <c r="D36" s="131">
        <f t="shared" si="0"/>
        <v>49</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50</v>
      </c>
      <c r="D37" s="131">
        <f t="shared" si="0"/>
        <v>49</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50</v>
      </c>
      <c r="D38" s="133">
        <f>+D37</f>
        <v>49</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63.7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51.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70.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C52B-3701-4970-8408-12A975EBD501}">
  <sheetPr codeName="Hoja35"/>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3.75" customHeight="1">
      <c r="A6" s="671" t="s">
        <v>8</v>
      </c>
      <c r="B6" s="672"/>
      <c r="C6" s="673" t="str">
        <f>VLOOKUP(L12,Reporte!$N$5:$BN$133,2,FALSE)</f>
        <v>Mesas de Inspección y Vigilancia a Generadores Recaudadores y Administradores de Recursos del SGSSS realizadas</v>
      </c>
      <c r="D6" s="673"/>
      <c r="E6" s="673"/>
      <c r="F6" s="673"/>
      <c r="G6" s="673"/>
      <c r="H6" s="673"/>
      <c r="I6" s="673"/>
      <c r="J6" s="673"/>
      <c r="K6" s="673"/>
      <c r="L6" s="673"/>
      <c r="M6" s="673"/>
      <c r="N6" s="673"/>
      <c r="O6" s="674"/>
      <c r="P6" s="99"/>
    </row>
    <row r="7" spans="1:17" ht="58.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35.25" customHeight="1">
      <c r="A8" s="675" t="s">
        <v>464</v>
      </c>
      <c r="B8" s="656"/>
      <c r="C8" s="673" t="str">
        <f>VLOOKUP(L12,Reporte!$A$5:$N$133,13,FALSE)</f>
        <v>Realizar Mesas de Inspección y Vigilancia a Generadores Recaudadores y Administradores de Recursos del SGSSS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84" customHeight="1">
      <c r="A10" s="677"/>
      <c r="B10" s="678"/>
      <c r="C10" s="673" t="str">
        <f>VLOOKUP(L12,Reporte!$N$5:$BN$133,4,FALSE)</f>
        <v>Mesas de Inspección y Vigilancia a Generadores Recaudadores y Administradores de Recursos del SGSSS realizadas en el trimestre</v>
      </c>
      <c r="D10" s="673"/>
      <c r="E10" s="673"/>
      <c r="F10" s="682" t="str">
        <f>VLOOKUP(L12,Reporte!$N$5:$BN$133,6,FALSE)</f>
        <v>Se mide el número de Mesas de Inspección y Vigilancia a Generadores Recaudadores y Administradores de Recursos del SGSSS realizadas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1731</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45" customHeight="1">
      <c r="A15" s="703" t="str">
        <f>VLOOKUP(L12,Reporte!$N$5:$BN$133,8,FALSE)</f>
        <v>Numérica</v>
      </c>
      <c r="B15" s="704"/>
      <c r="C15" s="799">
        <f>VLOOKUP(L12,Reporte!$N$5:$BN$133,11,FALSE)</f>
        <v>12</v>
      </c>
      <c r="D15" s="800"/>
      <c r="E15" s="801"/>
      <c r="F15" s="715" t="str">
        <f>VLOOKUP(L12,Reporte!$N$5:$BN$133,9,FALSE)</f>
        <v>Trimestral</v>
      </c>
      <c r="G15" s="716"/>
      <c r="H15" s="683" t="s">
        <v>37</v>
      </c>
      <c r="I15" s="683"/>
      <c r="J15" s="721" t="s">
        <v>465</v>
      </c>
      <c r="K15" s="722"/>
      <c r="L15" s="723"/>
      <c r="M15" s="657" t="str">
        <f>VLOOKUP(L12,Reporte!$N$5:$BN$133,28,FALSE)</f>
        <v>Delegatura para Entidades Territoriales y Generadores y Recaudadores y Administradores de Recursos del SGSSS - Dirección de Inspección Vigilancia para Generadores Recaudadores y Administradores de Recursos del SGSSS</v>
      </c>
      <c r="N15" s="658"/>
      <c r="O15" s="659"/>
      <c r="P15" s="99"/>
    </row>
    <row r="16" spans="1:17" ht="45" customHeight="1">
      <c r="A16" s="705"/>
      <c r="B16" s="706"/>
      <c r="C16" s="802"/>
      <c r="D16" s="803"/>
      <c r="E16" s="804"/>
      <c r="F16" s="717"/>
      <c r="G16" s="718"/>
      <c r="H16" s="683" t="s">
        <v>40</v>
      </c>
      <c r="I16" s="683"/>
      <c r="J16" s="721" t="s">
        <v>466</v>
      </c>
      <c r="K16" s="722"/>
      <c r="L16" s="723"/>
      <c r="M16" s="660"/>
      <c r="N16" s="661"/>
      <c r="O16" s="662"/>
      <c r="P16" s="99"/>
    </row>
    <row r="17" spans="1:17" ht="45" customHeight="1"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12</v>
      </c>
      <c r="D26" s="131">
        <f>+C26*0.98</f>
        <v>11.76</v>
      </c>
      <c r="E26" s="118"/>
      <c r="F26" s="118"/>
      <c r="G26" s="730"/>
      <c r="H26" s="730"/>
      <c r="I26" s="741"/>
      <c r="J26" s="741"/>
      <c r="K26" s="741"/>
      <c r="L26" s="730"/>
      <c r="M26" s="730"/>
      <c r="N26" s="730"/>
      <c r="O26" s="743"/>
      <c r="P26" s="119"/>
      <c r="Q26" s="120"/>
    </row>
    <row r="27" spans="1:17" s="98" customFormat="1" ht="15">
      <c r="A27" s="116" t="s">
        <v>95</v>
      </c>
      <c r="B27" s="131">
        <f>+D22</f>
        <v>0</v>
      </c>
      <c r="C27" s="131">
        <f>+C26</f>
        <v>12</v>
      </c>
      <c r="D27" s="131">
        <f>+D26</f>
        <v>11.76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12</v>
      </c>
      <c r="D28" s="131">
        <f t="shared" si="0"/>
        <v>11.76</v>
      </c>
      <c r="E28" s="118"/>
      <c r="F28" s="118"/>
      <c r="G28" s="730"/>
      <c r="H28" s="730"/>
      <c r="I28" s="730"/>
      <c r="J28" s="730"/>
      <c r="K28" s="118"/>
      <c r="L28" s="730"/>
      <c r="M28" s="730"/>
      <c r="N28" s="730"/>
      <c r="O28" s="743"/>
      <c r="P28" s="119"/>
      <c r="Q28" s="120"/>
    </row>
    <row r="29" spans="1:17" s="98" customFormat="1" ht="15">
      <c r="A29" s="116" t="s">
        <v>97</v>
      </c>
      <c r="B29" s="131">
        <f>+F22</f>
        <v>0</v>
      </c>
      <c r="C29" s="131">
        <f t="shared" si="0"/>
        <v>12</v>
      </c>
      <c r="D29" s="131">
        <f t="shared" si="0"/>
        <v>11.76</v>
      </c>
      <c r="E29" s="118"/>
      <c r="F29" s="118"/>
      <c r="G29" s="730"/>
      <c r="H29" s="730"/>
      <c r="I29" s="730"/>
      <c r="J29" s="730"/>
      <c r="K29" s="118"/>
      <c r="L29" s="730"/>
      <c r="M29" s="730"/>
      <c r="N29" s="730"/>
      <c r="O29" s="743"/>
      <c r="P29" s="119"/>
      <c r="Q29" s="120"/>
    </row>
    <row r="30" spans="1:17" s="98" customFormat="1" ht="15">
      <c r="A30" s="116" t="s">
        <v>98</v>
      </c>
      <c r="B30" s="131">
        <f>+G22</f>
        <v>0</v>
      </c>
      <c r="C30" s="131">
        <f t="shared" si="0"/>
        <v>12</v>
      </c>
      <c r="D30" s="131">
        <f t="shared" si="0"/>
        <v>11.76</v>
      </c>
      <c r="E30" s="118"/>
      <c r="F30" s="118"/>
      <c r="G30" s="730"/>
      <c r="H30" s="730"/>
      <c r="I30" s="730"/>
      <c r="J30" s="730"/>
      <c r="K30" s="118"/>
      <c r="L30" s="730"/>
      <c r="M30" s="730"/>
      <c r="N30" s="730"/>
      <c r="O30" s="743"/>
      <c r="P30" s="119"/>
      <c r="Q30" s="120"/>
    </row>
    <row r="31" spans="1:17" s="98" customFormat="1" ht="15">
      <c r="A31" s="116" t="s">
        <v>99</v>
      </c>
      <c r="B31" s="131">
        <f>+H22</f>
        <v>0</v>
      </c>
      <c r="C31" s="131">
        <f t="shared" si="0"/>
        <v>12</v>
      </c>
      <c r="D31" s="131">
        <f t="shared" si="0"/>
        <v>11.76</v>
      </c>
      <c r="E31" s="118"/>
      <c r="F31" s="118"/>
      <c r="G31" s="730"/>
      <c r="H31" s="730"/>
      <c r="I31" s="730"/>
      <c r="J31" s="730"/>
      <c r="K31" s="118"/>
      <c r="L31" s="730"/>
      <c r="M31" s="730"/>
      <c r="N31" s="730"/>
      <c r="O31" s="743"/>
      <c r="P31" s="119"/>
      <c r="Q31" s="120"/>
    </row>
    <row r="32" spans="1:17" s="98" customFormat="1" ht="15">
      <c r="A32" s="116" t="s">
        <v>100</v>
      </c>
      <c r="B32" s="131">
        <f>+I22</f>
        <v>0</v>
      </c>
      <c r="C32" s="131">
        <f t="shared" si="0"/>
        <v>12</v>
      </c>
      <c r="D32" s="131">
        <f t="shared" si="0"/>
        <v>11.76</v>
      </c>
      <c r="E32" s="118"/>
      <c r="F32" s="118"/>
      <c r="G32" s="730"/>
      <c r="H32" s="730"/>
      <c r="I32" s="730"/>
      <c r="J32" s="730"/>
      <c r="K32" s="118"/>
      <c r="L32" s="730"/>
      <c r="M32" s="730"/>
      <c r="N32" s="730"/>
      <c r="O32" s="743"/>
      <c r="P32" s="119"/>
      <c r="Q32" s="120"/>
    </row>
    <row r="33" spans="1:17" s="98" customFormat="1" ht="15">
      <c r="A33" s="116" t="s">
        <v>101</v>
      </c>
      <c r="B33" s="131">
        <f>+J22</f>
        <v>0</v>
      </c>
      <c r="C33" s="131">
        <f t="shared" si="0"/>
        <v>12</v>
      </c>
      <c r="D33" s="131">
        <f t="shared" si="0"/>
        <v>11.76</v>
      </c>
      <c r="E33" s="118"/>
      <c r="F33" s="118"/>
      <c r="G33" s="730"/>
      <c r="H33" s="730"/>
      <c r="I33" s="730"/>
      <c r="J33" s="730"/>
      <c r="K33" s="118"/>
      <c r="L33" s="730"/>
      <c r="M33" s="730"/>
      <c r="N33" s="730"/>
      <c r="O33" s="743"/>
      <c r="P33" s="119"/>
      <c r="Q33" s="120"/>
    </row>
    <row r="34" spans="1:17" s="98" customFormat="1" ht="15">
      <c r="A34" s="116" t="s">
        <v>102</v>
      </c>
      <c r="B34" s="131">
        <f>+K22</f>
        <v>0</v>
      </c>
      <c r="C34" s="131">
        <f t="shared" si="0"/>
        <v>12</v>
      </c>
      <c r="D34" s="131">
        <f t="shared" si="0"/>
        <v>11.76</v>
      </c>
      <c r="E34" s="118"/>
      <c r="F34" s="118"/>
      <c r="G34" s="730"/>
      <c r="H34" s="730"/>
      <c r="I34" s="730"/>
      <c r="J34" s="730"/>
      <c r="K34" s="118"/>
      <c r="L34" s="730"/>
      <c r="M34" s="730"/>
      <c r="N34" s="730"/>
      <c r="O34" s="743"/>
      <c r="P34" s="119"/>
      <c r="Q34" s="120"/>
    </row>
    <row r="35" spans="1:17" s="98" customFormat="1" ht="15">
      <c r="A35" s="116" t="s">
        <v>103</v>
      </c>
      <c r="B35" s="131">
        <f>+L22</f>
        <v>0</v>
      </c>
      <c r="C35" s="131">
        <f t="shared" si="0"/>
        <v>12</v>
      </c>
      <c r="D35" s="131">
        <f t="shared" si="0"/>
        <v>11.76</v>
      </c>
      <c r="E35" s="118"/>
      <c r="F35" s="118"/>
      <c r="G35" s="730"/>
      <c r="H35" s="730"/>
      <c r="I35" s="730"/>
      <c r="J35" s="730"/>
      <c r="K35" s="118"/>
      <c r="L35" s="730"/>
      <c r="M35" s="730"/>
      <c r="N35" s="730"/>
      <c r="O35" s="743"/>
      <c r="P35" s="119"/>
      <c r="Q35" s="120"/>
    </row>
    <row r="36" spans="1:17" s="98" customFormat="1" ht="15">
      <c r="A36" s="116" t="s">
        <v>104</v>
      </c>
      <c r="B36" s="131">
        <f>+M22</f>
        <v>0</v>
      </c>
      <c r="C36" s="131">
        <f t="shared" si="0"/>
        <v>12</v>
      </c>
      <c r="D36" s="131">
        <f t="shared" si="0"/>
        <v>11.76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12</v>
      </c>
      <c r="D37" s="131">
        <f t="shared" si="0"/>
        <v>11.76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12</v>
      </c>
      <c r="D38" s="133">
        <f>+D37</f>
        <v>11.76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19.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122.2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B5EDD-6C42-422D-A076-5CCC9E8CF7CE}">
  <sheetPr codeName="Hoja36"/>
  <dimension ref="A1:Q67"/>
  <sheetViews>
    <sheetView view="pageBreakPreview" zoomScale="80" zoomScaleNormal="73" zoomScaleSheetLayoutView="80" zoomScalePageLayoutView="55" workbookViewId="0">
      <selection activeCell="H17"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33" customHeight="1">
      <c r="A6" s="671" t="s">
        <v>8</v>
      </c>
      <c r="B6" s="672"/>
      <c r="C6" s="808" t="str">
        <f>VLOOKUP(L12,Reporte!$N$5:$BN$133,2,FALSE)</f>
        <v xml:space="preserve"> Acciones en territorio</v>
      </c>
      <c r="D6" s="808"/>
      <c r="E6" s="808"/>
      <c r="F6" s="808"/>
      <c r="G6" s="808"/>
      <c r="H6" s="808"/>
      <c r="I6" s="808"/>
      <c r="J6" s="808"/>
      <c r="K6" s="808"/>
      <c r="L6" s="808"/>
      <c r="M6" s="808"/>
      <c r="N6" s="808"/>
      <c r="O6" s="809"/>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15.75">
      <c r="A8" s="675" t="s">
        <v>464</v>
      </c>
      <c r="B8" s="656"/>
      <c r="C8" s="673" t="str">
        <f>VLOOKUP(L12,Reporte!$A$5:$N$133,13,FALSE)</f>
        <v>Realizar jornadas de trabajo en las regiones que permitan adelantar acciones en territorio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2.75" customHeight="1">
      <c r="A10" s="677"/>
      <c r="B10" s="678"/>
      <c r="C10" s="673" t="str">
        <f>VLOOKUP(L12,Reporte!$N$5:$BN$133,4,FALSE)</f>
        <v>Número de Acciones  en territorio Ejecutadas en el trimestre.</v>
      </c>
      <c r="D10" s="673"/>
      <c r="E10" s="673"/>
      <c r="F10" s="682" t="str">
        <f>VLOOKUP(L12,Reporte!$N$5:$BN$133,6,FALSE)</f>
        <v>Se mide el número de Acciones  en territorio Ejecutadas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5.5" customHeight="1" thickBot="1">
      <c r="A12" s="679"/>
      <c r="B12" s="650"/>
      <c r="C12" s="686">
        <f>VLOOKUP(L12,Reporte!$N$5:$BN$133,5,FALSE)</f>
        <v>0</v>
      </c>
      <c r="D12" s="673"/>
      <c r="E12" s="673"/>
      <c r="F12" s="682"/>
      <c r="G12" s="682"/>
      <c r="H12" s="682"/>
      <c r="I12" s="682"/>
      <c r="J12" s="687" t="str">
        <f>VLOOKUP(L12,Reporte!$N$5:$BN$133,7,FALSE)</f>
        <v>Eficacia</v>
      </c>
      <c r="K12" s="687"/>
      <c r="L12" s="688" t="s">
        <v>1734</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30.75" customHeight="1">
      <c r="A15" s="703" t="str">
        <f>VLOOKUP(L12,Reporte!$N$5:$BN$133,8,FALSE)</f>
        <v>Numérica</v>
      </c>
      <c r="B15" s="704"/>
      <c r="C15" s="778">
        <f>VLOOKUP(L12,Reporte!$N$5:$BN$133,11,FALSE)</f>
        <v>11</v>
      </c>
      <c r="D15" s="779"/>
      <c r="E15" s="780"/>
      <c r="F15" s="715" t="str">
        <f>VLOOKUP(L12,Reporte!$N$5:$BN$133,9,FALSE)</f>
        <v>Trimestral</v>
      </c>
      <c r="G15" s="716"/>
      <c r="H15" s="683" t="s">
        <v>37</v>
      </c>
      <c r="I15" s="683"/>
      <c r="J15" s="721" t="s">
        <v>465</v>
      </c>
      <c r="K15" s="722"/>
      <c r="L15" s="723"/>
      <c r="M15" s="657" t="str">
        <f>VLOOKUP(L12,Reporte!$N$5:$BN$133,28,FALSE)</f>
        <v>Delegatura para Entidades Territoriales y Generadores y Recaudadores y Administradores de Recursos del SGSSS - Direcciones regionales</v>
      </c>
      <c r="N15" s="658"/>
      <c r="O15" s="659"/>
      <c r="P15" s="99"/>
    </row>
    <row r="16" spans="1:17" ht="30.75" customHeight="1">
      <c r="A16" s="705"/>
      <c r="B16" s="706"/>
      <c r="C16" s="781"/>
      <c r="D16" s="782"/>
      <c r="E16" s="783"/>
      <c r="F16" s="717"/>
      <c r="G16" s="718"/>
      <c r="H16" s="683" t="s">
        <v>40</v>
      </c>
      <c r="I16" s="683"/>
      <c r="J16" s="721" t="s">
        <v>466</v>
      </c>
      <c r="K16" s="722"/>
      <c r="L16" s="723"/>
      <c r="M16" s="660"/>
      <c r="N16" s="661"/>
      <c r="O16" s="662"/>
      <c r="P16" s="99"/>
    </row>
    <row r="17" spans="1:17" ht="30.7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61">
        <f>VLOOKUP(L12,Reporte!$N$5:$BN$133,30,FALSE)</f>
        <v>0</v>
      </c>
      <c r="D22" s="161">
        <f>VLOOKUP(L12,Reporte!$N$5:$BN$133,31,FALSE)</f>
        <v>0</v>
      </c>
      <c r="E22" s="161">
        <f>VLOOKUP(L12,Reporte!$N$5:$BN$133,32,FALSE)</f>
        <v>0</v>
      </c>
      <c r="F22" s="168">
        <f>VLOOKUP(L12,Reporte!$N$5:$BN$133,33,FALSE)</f>
        <v>0</v>
      </c>
      <c r="G22" s="161">
        <f>VLOOKUP(L12,Reporte!$N$5:$BN$133,34,FALSE)</f>
        <v>0</v>
      </c>
      <c r="H22" s="168">
        <f>VLOOKUP(L12,Reporte!$N$5:$BN$133,35,FALSE)</f>
        <v>0</v>
      </c>
      <c r="I22" s="161">
        <f>VLOOKUP(L12,Reporte!$N$5:$BN$133,36,FALSE)</f>
        <v>0</v>
      </c>
      <c r="J22" s="168">
        <f>VLOOKUP(L12,Reporte!$N$5:$BN$133,37,FALSE)</f>
        <v>0</v>
      </c>
      <c r="K22" s="168">
        <f>VLOOKUP(L12,Reporte!$N$5:$BN$133,38,FALSE)</f>
        <v>0</v>
      </c>
      <c r="L22" s="168">
        <f>VLOOKUP(L12,Reporte!$N$5:$BN$133,39,FALSE)</f>
        <v>0</v>
      </c>
      <c r="M22" s="168">
        <f>VLOOKUP(L12,Reporte!$N$5:$BN$133,40,FALSE)</f>
        <v>0</v>
      </c>
      <c r="N22" s="169">
        <f>VLOOKUP(L12,Reporte!$N$5:$BN$133,41,FALSE)</f>
        <v>0</v>
      </c>
      <c r="O22" s="169">
        <f>MAX(C22:N22)</f>
        <v>0</v>
      </c>
      <c r="P22" s="99"/>
    </row>
    <row r="23" spans="1:17" ht="16.5" thickBot="1">
      <c r="A23" s="728" t="s">
        <v>76</v>
      </c>
      <c r="B23" s="729"/>
      <c r="C23" s="162">
        <f>VLOOKUP(L12,Reporte!$N$5:$BN$133,42,FALSE)</f>
        <v>0</v>
      </c>
      <c r="D23" s="162">
        <f>VLOOKUP(L12,Reporte!$N$5:$BN$133,43,FALSE)</f>
        <v>0</v>
      </c>
      <c r="E23" s="162">
        <f>VLOOKUP(L12,Reporte!$N$5:$BN$133,44,FALSE)</f>
        <v>0</v>
      </c>
      <c r="F23" s="162">
        <f>VLOOKUP(L12,Reporte!$N$5:$BN$133,45,FALSE)</f>
        <v>0</v>
      </c>
      <c r="G23" s="162">
        <f>VLOOKUP(L12,Reporte!$N$5:$BN$133,46,FALSE)</f>
        <v>0</v>
      </c>
      <c r="H23" s="162">
        <f>VLOOKUP(L12,Reporte!$N$5:$BN$133,47,FALSE)</f>
        <v>0</v>
      </c>
      <c r="I23" s="162">
        <f>VLOOKUP(L12,Reporte!$N$5:$BN$133,48,FALSE)</f>
        <v>0</v>
      </c>
      <c r="J23" s="162">
        <f>VLOOKUP(L12,Reporte!$N$5:$BN$133,49,FALSE)</f>
        <v>0</v>
      </c>
      <c r="K23" s="162">
        <f>VLOOKUP(L12,Reporte!$N$5:$BN$133,50,FALSE)</f>
        <v>0</v>
      </c>
      <c r="L23" s="162">
        <f>VLOOKUP(L12,Reporte!$N$5:$BN$133,51,FALSE)</f>
        <v>0</v>
      </c>
      <c r="M23" s="162">
        <f>VLOOKUP(L12,Reporte!$N$5:$BN$133,52,FALSE)</f>
        <v>0</v>
      </c>
      <c r="N23" s="170">
        <f>VLOOKUP(L12,Reporte!$N$5:$BN$133,53,FALSE)</f>
        <v>0</v>
      </c>
      <c r="O23" s="169">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11</v>
      </c>
      <c r="D26" s="131">
        <f>+C26*0.98</f>
        <v>10.78</v>
      </c>
      <c r="E26" s="118"/>
      <c r="F26" s="118"/>
      <c r="G26" s="730"/>
      <c r="H26" s="730"/>
      <c r="I26" s="741"/>
      <c r="J26" s="741"/>
      <c r="K26" s="741"/>
      <c r="L26" s="730"/>
      <c r="M26" s="730"/>
      <c r="N26" s="730"/>
      <c r="O26" s="743"/>
      <c r="P26" s="119"/>
      <c r="Q26" s="120"/>
    </row>
    <row r="27" spans="1:17" s="98" customFormat="1" ht="15">
      <c r="A27" s="116" t="s">
        <v>95</v>
      </c>
      <c r="B27" s="131">
        <f>+D22</f>
        <v>0</v>
      </c>
      <c r="C27" s="131">
        <f>+C26</f>
        <v>11</v>
      </c>
      <c r="D27" s="131">
        <f>+D26</f>
        <v>10.78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11</v>
      </c>
      <c r="D28" s="131">
        <f t="shared" si="0"/>
        <v>10.78</v>
      </c>
      <c r="E28" s="118"/>
      <c r="F28" s="118"/>
      <c r="G28" s="730"/>
      <c r="H28" s="730"/>
      <c r="I28" s="730"/>
      <c r="J28" s="730"/>
      <c r="K28" s="118"/>
      <c r="L28" s="730"/>
      <c r="M28" s="730"/>
      <c r="N28" s="730"/>
      <c r="O28" s="743"/>
      <c r="P28" s="119"/>
      <c r="Q28" s="120"/>
    </row>
    <row r="29" spans="1:17" s="98" customFormat="1" ht="15">
      <c r="A29" s="116" t="s">
        <v>97</v>
      </c>
      <c r="B29" s="131">
        <f>+F22</f>
        <v>0</v>
      </c>
      <c r="C29" s="131">
        <f t="shared" si="0"/>
        <v>11</v>
      </c>
      <c r="D29" s="131">
        <f t="shared" si="0"/>
        <v>10.78</v>
      </c>
      <c r="E29" s="118"/>
      <c r="F29" s="118"/>
      <c r="G29" s="730"/>
      <c r="H29" s="730"/>
      <c r="I29" s="730"/>
      <c r="J29" s="730"/>
      <c r="K29" s="118"/>
      <c r="L29" s="730"/>
      <c r="M29" s="730"/>
      <c r="N29" s="730"/>
      <c r="O29" s="743"/>
      <c r="P29" s="119"/>
      <c r="Q29" s="120"/>
    </row>
    <row r="30" spans="1:17" s="98" customFormat="1" ht="15">
      <c r="A30" s="116" t="s">
        <v>98</v>
      </c>
      <c r="B30" s="131">
        <f>+G22</f>
        <v>0</v>
      </c>
      <c r="C30" s="131">
        <f t="shared" si="0"/>
        <v>11</v>
      </c>
      <c r="D30" s="131">
        <f t="shared" si="0"/>
        <v>10.78</v>
      </c>
      <c r="E30" s="118"/>
      <c r="F30" s="118"/>
      <c r="G30" s="730"/>
      <c r="H30" s="730"/>
      <c r="I30" s="730"/>
      <c r="J30" s="730"/>
      <c r="K30" s="118"/>
      <c r="L30" s="730"/>
      <c r="M30" s="730"/>
      <c r="N30" s="730"/>
      <c r="O30" s="743"/>
      <c r="P30" s="119"/>
      <c r="Q30" s="120"/>
    </row>
    <row r="31" spans="1:17" s="98" customFormat="1" ht="15">
      <c r="A31" s="116" t="s">
        <v>99</v>
      </c>
      <c r="B31" s="131">
        <f>+H22</f>
        <v>0</v>
      </c>
      <c r="C31" s="131">
        <f t="shared" si="0"/>
        <v>11</v>
      </c>
      <c r="D31" s="131">
        <f t="shared" si="0"/>
        <v>10.78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11</v>
      </c>
      <c r="D32" s="131">
        <f t="shared" si="0"/>
        <v>10.78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11</v>
      </c>
      <c r="D33" s="131">
        <f t="shared" si="0"/>
        <v>10.78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11</v>
      </c>
      <c r="D34" s="131">
        <f t="shared" si="0"/>
        <v>10.78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11</v>
      </c>
      <c r="D35" s="131">
        <f t="shared" si="0"/>
        <v>10.78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11</v>
      </c>
      <c r="D36" s="131">
        <f t="shared" si="0"/>
        <v>10.78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11</v>
      </c>
      <c r="D37" s="131">
        <f t="shared" si="0"/>
        <v>10.78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11</v>
      </c>
      <c r="D38" s="133">
        <f>+D37</f>
        <v>10.78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114.7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38"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173.2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200.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25D13-FE35-4193-B6E6-963768E0B951}">
  <sheetPr codeName="Hoja37"/>
  <dimension ref="A1:Q67"/>
  <sheetViews>
    <sheetView view="pageBreakPreview" zoomScale="80" zoomScaleNormal="73" zoomScaleSheetLayoutView="80" zoomScalePageLayoutView="55" workbookViewId="0">
      <selection activeCell="H17"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2.25" customHeight="1">
      <c r="A6" s="671" t="s">
        <v>8</v>
      </c>
      <c r="B6" s="672"/>
      <c r="C6" s="808" t="str">
        <f>VLOOKUP(L12,Reporte!$N$5:$BN$133,2,FALSE)</f>
        <v>Mesas realizadas en territorio</v>
      </c>
      <c r="D6" s="808"/>
      <c r="E6" s="808"/>
      <c r="F6" s="808"/>
      <c r="G6" s="808"/>
      <c r="H6" s="808"/>
      <c r="I6" s="808"/>
      <c r="J6" s="808"/>
      <c r="K6" s="808"/>
      <c r="L6" s="808"/>
      <c r="M6" s="808"/>
      <c r="N6" s="808"/>
      <c r="O6" s="809"/>
      <c r="P6" s="99"/>
    </row>
    <row r="7" spans="1:17" ht="56.2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15.75">
      <c r="A8" s="675" t="s">
        <v>464</v>
      </c>
      <c r="B8" s="656"/>
      <c r="C8" s="673" t="str">
        <f>VLOOKUP(L12,Reporte!$A$5:$N$133,13,FALSE)</f>
        <v>Realizar mesas de Inspección y Vigilancia a los sujetos vigilados de la Delegada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Mesas de IV realizadas en el trimestre</v>
      </c>
      <c r="D10" s="673"/>
      <c r="E10" s="673"/>
      <c r="F10" s="682" t="str">
        <f>VLOOKUP(L12,Reporte!$N$5:$BN$133,6,FALSE)</f>
        <v>Se mide el número de Mesas de IV realizadas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63" customHeight="1" thickBot="1">
      <c r="A12" s="679"/>
      <c r="B12" s="650"/>
      <c r="C12" s="686">
        <f>VLOOKUP(L12,Reporte!$N$5:$BN$133,5,FALSE)</f>
        <v>0</v>
      </c>
      <c r="D12" s="673"/>
      <c r="E12" s="673"/>
      <c r="F12" s="682"/>
      <c r="G12" s="682"/>
      <c r="H12" s="682"/>
      <c r="I12" s="682"/>
      <c r="J12" s="687" t="str">
        <f>VLOOKUP(L12,Reporte!$N$5:$BN$133,7,FALSE)</f>
        <v>Eficacia</v>
      </c>
      <c r="K12" s="687"/>
      <c r="L12" s="688" t="s">
        <v>1737</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7.25" customHeight="1">
      <c r="A15" s="703" t="str">
        <f>VLOOKUP(L12,Reporte!$N$5:$BN$133,8,FALSE)</f>
        <v>Numérica</v>
      </c>
      <c r="B15" s="704"/>
      <c r="C15" s="778">
        <f>VLOOKUP(L12,Reporte!$N$5:$BN$133,11,FALSE)</f>
        <v>46</v>
      </c>
      <c r="D15" s="779"/>
      <c r="E15" s="780"/>
      <c r="F15" s="715" t="str">
        <f>VLOOKUP(L12,Reporte!$N$5:$BN$133,9,FALSE)</f>
        <v>Trimestral</v>
      </c>
      <c r="G15" s="716"/>
      <c r="H15" s="683" t="s">
        <v>37</v>
      </c>
      <c r="I15" s="683"/>
      <c r="J15" s="721" t="s">
        <v>465</v>
      </c>
      <c r="K15" s="722"/>
      <c r="L15" s="723"/>
      <c r="M15" s="657" t="str">
        <f>VLOOKUP(L12,Reporte!$N$5:$BN$133,28,FALSE)</f>
        <v>Delegatura Entidades Aseguramiento en Salud</v>
      </c>
      <c r="N15" s="658"/>
      <c r="O15" s="659"/>
      <c r="P15" s="99"/>
    </row>
    <row r="16" spans="1:17" ht="17.25" customHeight="1">
      <c r="A16" s="705"/>
      <c r="B16" s="706"/>
      <c r="C16" s="781"/>
      <c r="D16" s="782"/>
      <c r="E16" s="783"/>
      <c r="F16" s="717"/>
      <c r="G16" s="718"/>
      <c r="H16" s="683" t="s">
        <v>40</v>
      </c>
      <c r="I16" s="683"/>
      <c r="J16" s="721" t="s">
        <v>466</v>
      </c>
      <c r="K16" s="722"/>
      <c r="L16" s="723"/>
      <c r="M16" s="660"/>
      <c r="N16" s="661"/>
      <c r="O16" s="662"/>
      <c r="P16" s="99"/>
    </row>
    <row r="17" spans="1:17" ht="17.2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46</v>
      </c>
      <c r="D26" s="131">
        <f>+C26*0.98</f>
        <v>45.08</v>
      </c>
      <c r="E26" s="118"/>
      <c r="F26" s="118"/>
      <c r="G26" s="730"/>
      <c r="H26" s="730"/>
      <c r="I26" s="741"/>
      <c r="J26" s="741"/>
      <c r="K26" s="741"/>
      <c r="L26" s="730"/>
      <c r="M26" s="730"/>
      <c r="N26" s="730"/>
      <c r="O26" s="743"/>
      <c r="P26" s="119"/>
      <c r="Q26" s="120"/>
    </row>
    <row r="27" spans="1:17" s="98" customFormat="1" ht="15">
      <c r="A27" s="116" t="s">
        <v>95</v>
      </c>
      <c r="B27" s="131">
        <f>+D22</f>
        <v>0</v>
      </c>
      <c r="C27" s="131">
        <f>+C26</f>
        <v>46</v>
      </c>
      <c r="D27" s="131">
        <f>+D26</f>
        <v>45.08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46</v>
      </c>
      <c r="D28" s="131">
        <f t="shared" si="0"/>
        <v>45.08</v>
      </c>
      <c r="E28" s="118"/>
      <c r="F28" s="118"/>
      <c r="G28" s="730"/>
      <c r="H28" s="730"/>
      <c r="I28" s="730"/>
      <c r="J28" s="730"/>
      <c r="K28" s="118"/>
      <c r="L28" s="730"/>
      <c r="M28" s="730"/>
      <c r="N28" s="730"/>
      <c r="O28" s="743"/>
      <c r="P28" s="119"/>
      <c r="Q28" s="120"/>
    </row>
    <row r="29" spans="1:17" s="98" customFormat="1" ht="15">
      <c r="A29" s="116" t="s">
        <v>97</v>
      </c>
      <c r="B29" s="131">
        <f>+F22</f>
        <v>0</v>
      </c>
      <c r="C29" s="131">
        <f t="shared" si="0"/>
        <v>46</v>
      </c>
      <c r="D29" s="131">
        <f t="shared" si="0"/>
        <v>45.08</v>
      </c>
      <c r="E29" s="118"/>
      <c r="F29" s="118"/>
      <c r="G29" s="730"/>
      <c r="H29" s="730"/>
      <c r="I29" s="730"/>
      <c r="J29" s="730"/>
      <c r="K29" s="118"/>
      <c r="L29" s="730"/>
      <c r="M29" s="730"/>
      <c r="N29" s="730"/>
      <c r="O29" s="743"/>
      <c r="P29" s="119"/>
      <c r="Q29" s="120"/>
    </row>
    <row r="30" spans="1:17" s="98" customFormat="1" ht="15">
      <c r="A30" s="116" t="s">
        <v>98</v>
      </c>
      <c r="B30" s="131">
        <f>+G22</f>
        <v>0</v>
      </c>
      <c r="C30" s="131">
        <f t="shared" si="0"/>
        <v>46</v>
      </c>
      <c r="D30" s="131">
        <f t="shared" si="0"/>
        <v>45.08</v>
      </c>
      <c r="E30" s="118"/>
      <c r="F30" s="118"/>
      <c r="G30" s="730"/>
      <c r="H30" s="730"/>
      <c r="I30" s="730"/>
      <c r="J30" s="730"/>
      <c r="K30" s="118"/>
      <c r="L30" s="730"/>
      <c r="M30" s="730"/>
      <c r="N30" s="730"/>
      <c r="O30" s="743"/>
      <c r="P30" s="119"/>
      <c r="Q30" s="120"/>
    </row>
    <row r="31" spans="1:17" s="98" customFormat="1" ht="15">
      <c r="A31" s="116" t="s">
        <v>99</v>
      </c>
      <c r="B31" s="131">
        <f>+H22</f>
        <v>0</v>
      </c>
      <c r="C31" s="131">
        <f t="shared" si="0"/>
        <v>46</v>
      </c>
      <c r="D31" s="131">
        <f t="shared" si="0"/>
        <v>45.08</v>
      </c>
      <c r="E31" s="118"/>
      <c r="F31" s="118"/>
      <c r="G31" s="730"/>
      <c r="H31" s="730"/>
      <c r="I31" s="730"/>
      <c r="J31" s="730"/>
      <c r="K31" s="118"/>
      <c r="L31" s="730"/>
      <c r="M31" s="730"/>
      <c r="N31" s="730"/>
      <c r="O31" s="743"/>
      <c r="P31" s="119"/>
      <c r="Q31" s="120"/>
    </row>
    <row r="32" spans="1:17" s="98" customFormat="1" ht="15">
      <c r="A32" s="116" t="s">
        <v>100</v>
      </c>
      <c r="B32" s="131">
        <f>+I22</f>
        <v>0</v>
      </c>
      <c r="C32" s="131">
        <f t="shared" si="0"/>
        <v>46</v>
      </c>
      <c r="D32" s="131">
        <f t="shared" si="0"/>
        <v>45.08</v>
      </c>
      <c r="E32" s="118"/>
      <c r="F32" s="118"/>
      <c r="G32" s="730"/>
      <c r="H32" s="730"/>
      <c r="I32" s="730"/>
      <c r="J32" s="730"/>
      <c r="K32" s="118"/>
      <c r="L32" s="730"/>
      <c r="M32" s="730"/>
      <c r="N32" s="730"/>
      <c r="O32" s="743"/>
      <c r="P32" s="119"/>
      <c r="Q32" s="120"/>
    </row>
    <row r="33" spans="1:17" s="98" customFormat="1" ht="15">
      <c r="A33" s="116" t="s">
        <v>101</v>
      </c>
      <c r="B33" s="131">
        <f>+J22</f>
        <v>0</v>
      </c>
      <c r="C33" s="131">
        <f t="shared" si="0"/>
        <v>46</v>
      </c>
      <c r="D33" s="131">
        <f t="shared" si="0"/>
        <v>45.08</v>
      </c>
      <c r="E33" s="118"/>
      <c r="F33" s="118"/>
      <c r="G33" s="730"/>
      <c r="H33" s="730"/>
      <c r="I33" s="730"/>
      <c r="J33" s="730"/>
      <c r="K33" s="118"/>
      <c r="L33" s="730"/>
      <c r="M33" s="730"/>
      <c r="N33" s="730"/>
      <c r="O33" s="743"/>
      <c r="P33" s="119"/>
      <c r="Q33" s="120"/>
    </row>
    <row r="34" spans="1:17" s="98" customFormat="1" ht="15">
      <c r="A34" s="116" t="s">
        <v>102</v>
      </c>
      <c r="B34" s="131">
        <f>+K22</f>
        <v>0</v>
      </c>
      <c r="C34" s="131">
        <f t="shared" si="0"/>
        <v>46</v>
      </c>
      <c r="D34" s="131">
        <f t="shared" si="0"/>
        <v>45.08</v>
      </c>
      <c r="E34" s="118"/>
      <c r="F34" s="118"/>
      <c r="G34" s="730"/>
      <c r="H34" s="730"/>
      <c r="I34" s="730"/>
      <c r="J34" s="730"/>
      <c r="K34" s="118"/>
      <c r="L34" s="730"/>
      <c r="M34" s="730"/>
      <c r="N34" s="730"/>
      <c r="O34" s="743"/>
      <c r="P34" s="119"/>
      <c r="Q34" s="120"/>
    </row>
    <row r="35" spans="1:17" s="98" customFormat="1" ht="15">
      <c r="A35" s="116" t="s">
        <v>103</v>
      </c>
      <c r="B35" s="131">
        <f>+L22</f>
        <v>0</v>
      </c>
      <c r="C35" s="131">
        <f t="shared" si="0"/>
        <v>46</v>
      </c>
      <c r="D35" s="131">
        <f t="shared" si="0"/>
        <v>45.08</v>
      </c>
      <c r="E35" s="118"/>
      <c r="F35" s="118"/>
      <c r="G35" s="730"/>
      <c r="H35" s="730"/>
      <c r="I35" s="730"/>
      <c r="J35" s="730"/>
      <c r="K35" s="118"/>
      <c r="L35" s="730"/>
      <c r="M35" s="730"/>
      <c r="N35" s="730"/>
      <c r="O35" s="743"/>
      <c r="P35" s="119"/>
      <c r="Q35" s="120"/>
    </row>
    <row r="36" spans="1:17" s="98" customFormat="1" ht="15">
      <c r="A36" s="116" t="s">
        <v>104</v>
      </c>
      <c r="B36" s="131">
        <f>+M22</f>
        <v>0</v>
      </c>
      <c r="C36" s="131">
        <f t="shared" si="0"/>
        <v>46</v>
      </c>
      <c r="D36" s="131">
        <f t="shared" si="0"/>
        <v>45.08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46</v>
      </c>
      <c r="D37" s="131">
        <f t="shared" si="0"/>
        <v>45.08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46</v>
      </c>
      <c r="D38" s="133">
        <f>+D37</f>
        <v>45.08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23"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208.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47"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2E9C2-07A5-4DD3-BC13-946CA498CD82}">
  <sheetPr codeName="Hoja38"/>
  <dimension ref="A1:Q67"/>
  <sheetViews>
    <sheetView view="pageBreakPreview" zoomScale="80" zoomScaleNormal="73" zoomScaleSheetLayoutView="80" zoomScalePageLayoutView="55" workbookViewId="0">
      <selection activeCell="H17"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Auditorias realizadas a las entidades de aseguramiento en salud y otras entidades de aseguramiento</v>
      </c>
      <c r="D6" s="673"/>
      <c r="E6" s="673"/>
      <c r="F6" s="673"/>
      <c r="G6" s="673"/>
      <c r="H6" s="673"/>
      <c r="I6" s="673"/>
      <c r="J6" s="673"/>
      <c r="K6" s="673"/>
      <c r="L6" s="673"/>
      <c r="M6" s="673"/>
      <c r="N6" s="673"/>
      <c r="O6" s="674"/>
      <c r="P6" s="99"/>
    </row>
    <row r="7" spans="1:17" ht="58.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44.25" customHeight="1">
      <c r="A8" s="675" t="s">
        <v>464</v>
      </c>
      <c r="B8" s="656"/>
      <c r="C8" s="673" t="str">
        <f>VLOOKUP(L12,Reporte!$A$5:$N$133,13,FALSE)</f>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5.5" customHeight="1">
      <c r="A10" s="677"/>
      <c r="B10" s="678"/>
      <c r="C10" s="673" t="str">
        <f>VLOOKUP(L12,Reporte!$N$5:$BN$133,4,FALSE)</f>
        <v>Número de auditorias realizadas</v>
      </c>
      <c r="D10" s="673"/>
      <c r="E10" s="673"/>
      <c r="F10" s="682" t="str">
        <f>VLOOKUP(L12,Reporte!$N$5:$BN$133,6,FALSE)</f>
        <v>Se mide el número de auditorias realizadas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1740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Numérica</v>
      </c>
      <c r="B15" s="704"/>
      <c r="C15" s="778">
        <f>VLOOKUP(L12,Reporte!$N$5:$BN$133,11,FALSE)</f>
        <v>44</v>
      </c>
      <c r="D15" s="779"/>
      <c r="E15" s="780"/>
      <c r="F15" s="715" t="str">
        <f>VLOOKUP(L12,Reporte!$N$5:$BN$133,9,FALSE)</f>
        <v>Trimestral</v>
      </c>
      <c r="G15" s="716"/>
      <c r="H15" s="683" t="s">
        <v>37</v>
      </c>
      <c r="I15" s="683"/>
      <c r="J15" s="721" t="s">
        <v>465</v>
      </c>
      <c r="K15" s="722"/>
      <c r="L15" s="723"/>
      <c r="M15" s="657" t="str">
        <f>VLOOKUP(L12,Reporte!$N$5:$BN$133,28,FALSE)</f>
        <v>Delegatura Entidades Aseguramiento en Salud</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44</v>
      </c>
      <c r="D26" s="131">
        <f>+C26*0.98</f>
        <v>43.12</v>
      </c>
      <c r="E26" s="118"/>
      <c r="F26" s="118"/>
      <c r="G26" s="730"/>
      <c r="H26" s="730"/>
      <c r="I26" s="741"/>
      <c r="J26" s="741"/>
      <c r="K26" s="741"/>
      <c r="L26" s="730"/>
      <c r="M26" s="730"/>
      <c r="N26" s="730"/>
      <c r="O26" s="743"/>
      <c r="P26" s="119"/>
      <c r="Q26" s="120"/>
    </row>
    <row r="27" spans="1:17" s="98" customFormat="1" ht="15">
      <c r="A27" s="116" t="s">
        <v>95</v>
      </c>
      <c r="B27" s="131">
        <f>+D22</f>
        <v>0</v>
      </c>
      <c r="C27" s="131">
        <f>+C26</f>
        <v>44</v>
      </c>
      <c r="D27" s="131">
        <f>+D26</f>
        <v>43.12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44</v>
      </c>
      <c r="D28" s="131">
        <f t="shared" si="0"/>
        <v>43.12</v>
      </c>
      <c r="E28" s="118"/>
      <c r="F28" s="118"/>
      <c r="G28" s="730"/>
      <c r="H28" s="730"/>
      <c r="I28" s="730"/>
      <c r="J28" s="730"/>
      <c r="K28" s="118"/>
      <c r="L28" s="730"/>
      <c r="M28" s="730"/>
      <c r="N28" s="730"/>
      <c r="O28" s="743"/>
      <c r="P28" s="119"/>
      <c r="Q28" s="120"/>
    </row>
    <row r="29" spans="1:17" s="98" customFormat="1" ht="15">
      <c r="A29" s="116" t="s">
        <v>97</v>
      </c>
      <c r="B29" s="131">
        <f>+F22</f>
        <v>0</v>
      </c>
      <c r="C29" s="131">
        <f t="shared" si="0"/>
        <v>44</v>
      </c>
      <c r="D29" s="131">
        <f t="shared" si="0"/>
        <v>43.12</v>
      </c>
      <c r="E29" s="118"/>
      <c r="F29" s="118"/>
      <c r="G29" s="730"/>
      <c r="H29" s="730"/>
      <c r="I29" s="730"/>
      <c r="J29" s="730"/>
      <c r="K29" s="118"/>
      <c r="L29" s="730"/>
      <c r="M29" s="730"/>
      <c r="N29" s="730"/>
      <c r="O29" s="743"/>
      <c r="P29" s="119"/>
      <c r="Q29" s="120"/>
    </row>
    <row r="30" spans="1:17" s="98" customFormat="1" ht="15">
      <c r="A30" s="116" t="s">
        <v>98</v>
      </c>
      <c r="B30" s="131">
        <f>+G22</f>
        <v>0</v>
      </c>
      <c r="C30" s="131">
        <f t="shared" si="0"/>
        <v>44</v>
      </c>
      <c r="D30" s="131">
        <f t="shared" si="0"/>
        <v>43.12</v>
      </c>
      <c r="E30" s="118"/>
      <c r="F30" s="118"/>
      <c r="G30" s="730"/>
      <c r="H30" s="730"/>
      <c r="I30" s="730"/>
      <c r="J30" s="730"/>
      <c r="K30" s="118"/>
      <c r="L30" s="730"/>
      <c r="M30" s="730"/>
      <c r="N30" s="730"/>
      <c r="O30" s="743"/>
      <c r="P30" s="119"/>
      <c r="Q30" s="120"/>
    </row>
    <row r="31" spans="1:17" s="98" customFormat="1" ht="15">
      <c r="A31" s="116" t="s">
        <v>99</v>
      </c>
      <c r="B31" s="131">
        <f>+H22</f>
        <v>0</v>
      </c>
      <c r="C31" s="131">
        <f t="shared" si="0"/>
        <v>44</v>
      </c>
      <c r="D31" s="131">
        <f t="shared" si="0"/>
        <v>43.12</v>
      </c>
      <c r="E31" s="118"/>
      <c r="F31" s="118"/>
      <c r="G31" s="730"/>
      <c r="H31" s="730"/>
      <c r="I31" s="730"/>
      <c r="J31" s="730"/>
      <c r="K31" s="118"/>
      <c r="L31" s="730"/>
      <c r="M31" s="730"/>
      <c r="N31" s="730"/>
      <c r="O31" s="743"/>
      <c r="P31" s="119"/>
      <c r="Q31" s="120"/>
    </row>
    <row r="32" spans="1:17" s="98" customFormat="1" ht="15">
      <c r="A32" s="116" t="s">
        <v>100</v>
      </c>
      <c r="B32" s="131">
        <f>+I22</f>
        <v>0</v>
      </c>
      <c r="C32" s="131">
        <f t="shared" si="0"/>
        <v>44</v>
      </c>
      <c r="D32" s="131">
        <f t="shared" si="0"/>
        <v>43.12</v>
      </c>
      <c r="E32" s="118"/>
      <c r="F32" s="118"/>
      <c r="G32" s="730"/>
      <c r="H32" s="730"/>
      <c r="I32" s="730"/>
      <c r="J32" s="730"/>
      <c r="K32" s="118"/>
      <c r="L32" s="730"/>
      <c r="M32" s="730"/>
      <c r="N32" s="730"/>
      <c r="O32" s="743"/>
      <c r="P32" s="119"/>
      <c r="Q32" s="120"/>
    </row>
    <row r="33" spans="1:17" s="98" customFormat="1" ht="15">
      <c r="A33" s="116" t="s">
        <v>101</v>
      </c>
      <c r="B33" s="131">
        <f>+J22</f>
        <v>0</v>
      </c>
      <c r="C33" s="131">
        <f t="shared" si="0"/>
        <v>44</v>
      </c>
      <c r="D33" s="131">
        <f t="shared" si="0"/>
        <v>43.12</v>
      </c>
      <c r="E33" s="118"/>
      <c r="F33" s="118"/>
      <c r="G33" s="730"/>
      <c r="H33" s="730"/>
      <c r="I33" s="730"/>
      <c r="J33" s="730"/>
      <c r="K33" s="118"/>
      <c r="L33" s="730"/>
      <c r="M33" s="730"/>
      <c r="N33" s="730"/>
      <c r="O33" s="743"/>
      <c r="P33" s="119"/>
      <c r="Q33" s="120"/>
    </row>
    <row r="34" spans="1:17" s="98" customFormat="1" ht="15">
      <c r="A34" s="116" t="s">
        <v>102</v>
      </c>
      <c r="B34" s="131">
        <f>+K22</f>
        <v>0</v>
      </c>
      <c r="C34" s="131">
        <f t="shared" si="0"/>
        <v>44</v>
      </c>
      <c r="D34" s="131">
        <f t="shared" si="0"/>
        <v>43.12</v>
      </c>
      <c r="E34" s="118"/>
      <c r="F34" s="118"/>
      <c r="G34" s="730"/>
      <c r="H34" s="730"/>
      <c r="I34" s="730"/>
      <c r="J34" s="730"/>
      <c r="K34" s="118"/>
      <c r="L34" s="730"/>
      <c r="M34" s="730"/>
      <c r="N34" s="730"/>
      <c r="O34" s="743"/>
      <c r="P34" s="119"/>
      <c r="Q34" s="120"/>
    </row>
    <row r="35" spans="1:17" s="98" customFormat="1" ht="15">
      <c r="A35" s="116" t="s">
        <v>103</v>
      </c>
      <c r="B35" s="131">
        <f>+L22</f>
        <v>0</v>
      </c>
      <c r="C35" s="131">
        <f t="shared" si="0"/>
        <v>44</v>
      </c>
      <c r="D35" s="131">
        <f t="shared" si="0"/>
        <v>43.12</v>
      </c>
      <c r="E35" s="118"/>
      <c r="F35" s="118"/>
      <c r="G35" s="730"/>
      <c r="H35" s="730"/>
      <c r="I35" s="730"/>
      <c r="J35" s="730"/>
      <c r="K35" s="118"/>
      <c r="L35" s="730"/>
      <c r="M35" s="730"/>
      <c r="N35" s="730"/>
      <c r="O35" s="743"/>
      <c r="P35" s="119"/>
      <c r="Q35" s="120"/>
    </row>
    <row r="36" spans="1:17" s="98" customFormat="1" ht="15">
      <c r="A36" s="116" t="s">
        <v>104</v>
      </c>
      <c r="B36" s="131">
        <f>+M22</f>
        <v>0</v>
      </c>
      <c r="C36" s="131">
        <f t="shared" si="0"/>
        <v>44</v>
      </c>
      <c r="D36" s="131">
        <f t="shared" si="0"/>
        <v>43.12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44</v>
      </c>
      <c r="D37" s="131">
        <f t="shared" si="0"/>
        <v>43.12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44</v>
      </c>
      <c r="D38" s="133">
        <f>+D37</f>
        <v>43.12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129"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22.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129"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D045-F339-4687-A5B7-8BD7C24266FE}">
  <sheetPr codeName="Hoja2"/>
  <dimension ref="A1:K23"/>
  <sheetViews>
    <sheetView tabSelected="1" zoomScale="80" zoomScaleNormal="80" workbookViewId="0">
      <selection activeCell="C5" sqref="C5"/>
    </sheetView>
  </sheetViews>
  <sheetFormatPr baseColWidth="10" defaultColWidth="0" defaultRowHeight="14.25" zeroHeight="1"/>
  <cols>
    <col min="1" max="1" width="2.375" style="36" customWidth="1"/>
    <col min="2" max="2" width="11" style="36" customWidth="1"/>
    <col min="3" max="3" width="62.375" style="48" customWidth="1"/>
    <col min="4" max="4" width="7.125" style="48" customWidth="1"/>
    <col min="5" max="5" width="60.875" style="48" customWidth="1"/>
    <col min="6" max="6" width="6.375" style="36" customWidth="1"/>
    <col min="7" max="7" width="2.125" style="36" customWidth="1"/>
    <col min="8" max="11" width="0" style="36" hidden="1" customWidth="1"/>
    <col min="12" max="16384" width="11" style="36" hidden="1"/>
  </cols>
  <sheetData>
    <row r="1" spans="2:7" ht="15" thickBot="1"/>
    <row r="2" spans="2:7">
      <c r="B2" s="38"/>
      <c r="C2" s="49"/>
      <c r="D2" s="49"/>
      <c r="E2" s="49"/>
      <c r="F2" s="40"/>
    </row>
    <row r="3" spans="2:7" ht="42.75" customHeight="1">
      <c r="B3" s="41"/>
      <c r="C3" s="62"/>
      <c r="D3" s="62"/>
      <c r="E3" s="62"/>
      <c r="F3" s="42"/>
    </row>
    <row r="4" spans="2:7" ht="59.25" customHeight="1">
      <c r="B4" s="41"/>
      <c r="C4" s="629" t="s">
        <v>2505</v>
      </c>
      <c r="D4" s="629"/>
      <c r="E4" s="629"/>
      <c r="F4" s="42"/>
    </row>
    <row r="5" spans="2:7" ht="38.25" customHeight="1" thickBot="1">
      <c r="B5" s="41"/>
      <c r="C5" s="63"/>
      <c r="D5" s="37"/>
      <c r="F5" s="42"/>
    </row>
    <row r="6" spans="2:7" s="37" customFormat="1" ht="36.75" customHeight="1" thickTop="1" thickBot="1">
      <c r="B6" s="46"/>
      <c r="C6" s="65" t="s">
        <v>238</v>
      </c>
      <c r="F6" s="47"/>
    </row>
    <row r="7" spans="2:7" s="37" customFormat="1" ht="9" customHeight="1" thickTop="1" thickBot="1">
      <c r="B7" s="46"/>
      <c r="C7" s="50"/>
      <c r="F7" s="47"/>
    </row>
    <row r="8" spans="2:7" s="37" customFormat="1" ht="36.75" customHeight="1" thickTop="1" thickBot="1">
      <c r="B8" s="46"/>
      <c r="C8" s="65" t="s">
        <v>151</v>
      </c>
      <c r="E8" s="65" t="s">
        <v>1684</v>
      </c>
      <c r="F8" s="47"/>
    </row>
    <row r="9" spans="2:7" s="37" customFormat="1" ht="10.5" customHeight="1" thickTop="1" thickBot="1">
      <c r="B9" s="46"/>
      <c r="C9" s="64"/>
      <c r="E9" s="63"/>
      <c r="F9" s="47"/>
    </row>
    <row r="10" spans="2:7" s="37" customFormat="1" ht="36.75" customHeight="1" thickTop="1" thickBot="1">
      <c r="B10" s="46"/>
      <c r="C10" s="65" t="s">
        <v>455</v>
      </c>
      <c r="E10" s="65" t="s">
        <v>454</v>
      </c>
      <c r="F10" s="47"/>
    </row>
    <row r="11" spans="2:7" s="37" customFormat="1" ht="10.5" customHeight="1" thickTop="1" thickBot="1">
      <c r="B11" s="46"/>
      <c r="C11" s="50"/>
      <c r="F11" s="47"/>
    </row>
    <row r="12" spans="2:7" s="37" customFormat="1" ht="36.75" customHeight="1" thickTop="1" thickBot="1">
      <c r="B12" s="46"/>
      <c r="C12" s="65" t="s">
        <v>370</v>
      </c>
      <c r="E12" s="65" t="s">
        <v>201</v>
      </c>
      <c r="F12" s="47"/>
      <c r="G12" s="61"/>
    </row>
    <row r="13" spans="2:7" s="37" customFormat="1" ht="8.25" customHeight="1" thickTop="1" thickBot="1">
      <c r="B13" s="46"/>
      <c r="C13" s="64"/>
      <c r="E13" s="64"/>
      <c r="F13" s="47"/>
    </row>
    <row r="14" spans="2:7" s="37" customFormat="1" ht="36.75" customHeight="1" thickTop="1" thickBot="1">
      <c r="B14" s="46"/>
      <c r="C14" s="65" t="s">
        <v>253</v>
      </c>
      <c r="E14" s="65" t="s">
        <v>307</v>
      </c>
      <c r="F14" s="47"/>
    </row>
    <row r="15" spans="2:7" s="37" customFormat="1" ht="9" customHeight="1" thickTop="1" thickBot="1">
      <c r="B15" s="46"/>
      <c r="C15" s="64"/>
      <c r="E15" s="64"/>
      <c r="F15" s="47"/>
    </row>
    <row r="16" spans="2:7" s="37" customFormat="1" ht="36.75" customHeight="1" thickTop="1" thickBot="1">
      <c r="B16" s="46"/>
      <c r="C16" s="65" t="s">
        <v>456</v>
      </c>
      <c r="E16" s="65" t="s">
        <v>241</v>
      </c>
      <c r="F16" s="47"/>
    </row>
    <row r="17" spans="2:6" s="37" customFormat="1" ht="10.5" customHeight="1" thickTop="1" thickBot="1">
      <c r="B17" s="46"/>
      <c r="C17" s="64"/>
      <c r="E17" s="64"/>
      <c r="F17" s="47"/>
    </row>
    <row r="18" spans="2:6" s="37" customFormat="1" ht="36.75" customHeight="1" thickTop="1" thickBot="1">
      <c r="B18" s="46"/>
      <c r="C18" s="65" t="s">
        <v>457</v>
      </c>
      <c r="E18" s="65" t="s">
        <v>171</v>
      </c>
      <c r="F18" s="47"/>
    </row>
    <row r="19" spans="2:6" s="37" customFormat="1" ht="6.75" customHeight="1" thickTop="1" thickBot="1">
      <c r="B19" s="46"/>
      <c r="C19" s="64"/>
      <c r="E19" s="48"/>
      <c r="F19" s="47"/>
    </row>
    <row r="20" spans="2:6" s="37" customFormat="1" ht="7.5" hidden="1" customHeight="1" thickBot="1">
      <c r="B20" s="46"/>
      <c r="C20" s="64"/>
      <c r="E20" s="48"/>
      <c r="F20" s="47"/>
    </row>
    <row r="21" spans="2:6" ht="36.75" customHeight="1" thickTop="1" thickBot="1">
      <c r="B21" s="41"/>
      <c r="C21" s="65" t="s">
        <v>458</v>
      </c>
      <c r="F21" s="42"/>
    </row>
    <row r="22" spans="2:6" ht="51.95" customHeight="1" thickTop="1" thickBot="1">
      <c r="B22" s="43"/>
      <c r="C22" s="134" t="s">
        <v>2504</v>
      </c>
      <c r="D22" s="630">
        <v>46029</v>
      </c>
      <c r="E22" s="631"/>
      <c r="F22" s="45"/>
    </row>
    <row r="23" spans="2:6" ht="16.5" customHeight="1"/>
  </sheetData>
  <sortState xmlns:xlrd2="http://schemas.microsoft.com/office/spreadsheetml/2017/richdata2" ref="C6:C19">
    <sortCondition ref="C4:C19"/>
  </sortState>
  <mergeCells count="2">
    <mergeCell ref="C4:E4"/>
    <mergeCell ref="D22:E22"/>
  </mergeCells>
  <hyperlinks>
    <hyperlink ref="C8" location="DFJYC!A1" tooltip="Delegatura Función Jurisdiccional y de Conciliación" display="Delegatura Función Jurisdiccional y de Conciliación" xr:uid="{FA3F9BC2-4030-4342-9E6D-A3D4A7BDADA8}"/>
    <hyperlink ref="C16" location="DPSS!A1" tooltip="Delegatura para Prestadores de Servicios de Salud" display="Delegatura para Prestadores de Servicios de Salud" xr:uid="{3B803FC4-EB48-4583-B347-38A796858966}"/>
    <hyperlink ref="C10" location="DEAS!A1" tooltip="Delegatura para Entidades de Aseguramiento en Salud " display="Delegatura para Entidades de Aseguramiento en Salud " xr:uid="{8AD65089-ADF9-4484-85DC-6049EED5F618}"/>
    <hyperlink ref="C12" location="DETGRAT!A1" tooltip="Delegatura para Entidades Territoriales y Generadores y Recaudadores y Administradores de Recursos del SGSSS " display="Delegatura para Entidades Territoriales y Generadores y Recaudadores y Administradores de Recursos del SGSSS " xr:uid="{A38F1488-27F7-4BB4-BB36-C1C6E4C1AFE0}"/>
    <hyperlink ref="C14" location="DPU!A1" tooltip="Delegatura para la Protección al Usuario" display="Delegatura para la Protección al Usuario" xr:uid="{CDC1399D-EC85-430A-B2AC-726DC9196627}"/>
    <hyperlink ref="C18" location="DID!A1" tooltip="Dirección Innovación y Desarrollo " display="Dirección Innovación y Desarrollo " xr:uid="{BF4898C4-6D25-46F4-84F4-25DD5BB00ACE}"/>
    <hyperlink ref="E10" location="DJ!A1" tooltip="Dirección Juridica" display="Dirección Juridica" xr:uid="{6467B57B-8ADC-4235-B67E-E48853C44E92}"/>
    <hyperlink ref="E14" location="OAP!A1" tooltip="Oficina Asesora de Planeación" display="Oficina Asesora de Planeación" xr:uid="{9C4CF347-E5DB-44DB-A40D-69E634674635}"/>
    <hyperlink ref="C21" location="DOLF!A1" tooltip="Dirección Innovación y Desarrollo " display="Delegada de Operadores Logisticos de Tecnologias en Salud y Gestores Farmaceuticos" xr:uid="{AC478427-C1F2-4E6E-AED6-A6F7400CCBB4}"/>
    <hyperlink ref="C6" location="DIA!A1" display="Delegatura de Investigaciones Administrativas" xr:uid="{3ED87F07-7E70-4A39-B68F-BD41E9755B43}"/>
    <hyperlink ref="E18" location="SG!A1" tooltip="Secretaria General" display="Secretaria General" xr:uid="{143EF149-A262-4FB5-9EAC-8AD7831E9AAF}"/>
    <hyperlink ref="E16" location="OCI!A1" tooltip="Dirección Juridica" display="Oficina de Control Interno" xr:uid="{DF5D50B9-71C6-495A-9806-95F2D347FEFE}"/>
    <hyperlink ref="E12" location="OAC!A1" tooltip="Oficina Asesora de Comunicaciones" display="Oficina Asesora de Comunicaciones" xr:uid="{3EF8F9C8-211F-4C4C-9F84-C06ECEAA6CAF}"/>
    <hyperlink ref="E8" location="OFL!A1" tooltip="Dirección Juridica" display="Oficina Liquidaciones " xr:uid="{B429E651-8D02-4DA5-B5B2-635F67A35B7C}"/>
  </hyperlinks>
  <pageMargins left="0.7" right="0.7" top="0.75" bottom="0.75" header="0.3" footer="0.3"/>
  <pageSetup paperSize="9" scale="52"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B070-8471-475F-8557-D46ED76E8522}">
  <sheetPr codeName="Hoja39"/>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M5 Gestión de Trámites​</v>
      </c>
      <c r="D5" s="669"/>
      <c r="E5" s="669"/>
      <c r="F5" s="669"/>
      <c r="G5" s="669"/>
      <c r="H5" s="669"/>
      <c r="I5" s="669"/>
      <c r="J5" s="669"/>
      <c r="K5" s="669"/>
      <c r="L5" s="669"/>
      <c r="M5" s="669"/>
      <c r="N5" s="669"/>
      <c r="O5" s="670"/>
      <c r="P5" s="101"/>
      <c r="Q5" s="102"/>
    </row>
    <row r="6" spans="1:17" ht="31.5" customHeight="1">
      <c r="A6" s="671" t="s">
        <v>8</v>
      </c>
      <c r="B6" s="672"/>
      <c r="C6" s="673" t="str">
        <f>VLOOKUP(L12,Reporte!$N$5:$BN$133,2,FALSE)</f>
        <v>Estudios emitidos de viabilidad o recomendación al Superintendente en 140 días o menos, a partir de la completitud de la información radicada por la entidad solicitante</v>
      </c>
      <c r="D6" s="673"/>
      <c r="E6" s="673"/>
      <c r="F6" s="673"/>
      <c r="G6" s="673"/>
      <c r="H6" s="673"/>
      <c r="I6" s="673"/>
      <c r="J6" s="673"/>
      <c r="K6" s="673"/>
      <c r="L6" s="673"/>
      <c r="M6" s="673"/>
      <c r="N6" s="673"/>
      <c r="O6" s="674"/>
      <c r="P6" s="99"/>
    </row>
    <row r="7" spans="1:17" ht="79.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15.75">
      <c r="A8" s="675" t="s">
        <v>464</v>
      </c>
      <c r="B8" s="656"/>
      <c r="C8" s="673" t="str">
        <f>VLOOKUP(L12,Reporte!$A$5:$N$133,13,FALSE)</f>
        <v>Resolver o gestionar las solicitudes de los vigilados en los tiempos establecidos en el proceso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0.75" customHeight="1">
      <c r="A10" s="677"/>
      <c r="B10" s="678"/>
      <c r="C10" s="673" t="str">
        <f>VLOOKUP(L12,Reporte!$N$5:$BN$133,4,FALSE)</f>
        <v xml:space="preserve">Cantidad de trámites con estudio de viabilidad o recomendación gestionados en 140 días o menos </v>
      </c>
      <c r="D10" s="673"/>
      <c r="E10" s="673"/>
      <c r="F10" s="682" t="str">
        <f>VLOOKUP(L12,Reporte!$N$5:$BN$133,6,FALSE)</f>
        <v>Se mide el número de Cantidad de trámites con estudio de viabilidad o recomendación gestionados en 140 días o menos  sobre el  Total de trámites gestionados en el periodo*100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7.5" customHeight="1" thickBot="1">
      <c r="A12" s="679"/>
      <c r="B12" s="650"/>
      <c r="C12" s="686" t="str">
        <f>VLOOKUP(L12,Reporte!$N$5:$BN$133,5,FALSE)</f>
        <v xml:space="preserve"> Total de trámites gestionados en el periodo*100</v>
      </c>
      <c r="D12" s="673"/>
      <c r="E12" s="673"/>
      <c r="F12" s="682"/>
      <c r="G12" s="682"/>
      <c r="H12" s="682"/>
      <c r="I12" s="682"/>
      <c r="J12" s="687" t="str">
        <f>VLOOKUP(L12,Reporte!$N$5:$BN$133,7,FALSE)</f>
        <v>Eficacia</v>
      </c>
      <c r="K12" s="687"/>
      <c r="L12" s="688" t="s">
        <v>1742</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 xml:space="preserve">Porcentual </v>
      </c>
      <c r="B15" s="704"/>
      <c r="C15" s="810">
        <f>VLOOKUP(L12,Reporte!$N$5:$BN$133,11,FALSE)</f>
        <v>0.9</v>
      </c>
      <c r="D15" s="811"/>
      <c r="E15" s="812"/>
      <c r="F15" s="715" t="str">
        <f>VLOOKUP(L12,Reporte!$N$5:$BN$133,9,FALSE)</f>
        <v>Trimestral</v>
      </c>
      <c r="G15" s="716"/>
      <c r="H15" s="683" t="s">
        <v>37</v>
      </c>
      <c r="I15" s="683"/>
      <c r="J15" s="721" t="s">
        <v>465</v>
      </c>
      <c r="K15" s="722"/>
      <c r="L15" s="723"/>
      <c r="M15" s="657" t="str">
        <f>VLOOKUP(L12,Reporte!$N$5:$BN$133,28,FALSE)</f>
        <v>Delegatura Entidades Aseguramiento en Salud</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0.9</v>
      </c>
      <c r="D26" s="117">
        <f>+C26*0.98</f>
        <v>0.88200000000000001</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0.9</v>
      </c>
      <c r="D27" s="117">
        <f>+D26</f>
        <v>0.88200000000000001</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0.9</v>
      </c>
      <c r="D28" s="117">
        <f t="shared" si="0"/>
        <v>0.88200000000000001</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0.9</v>
      </c>
      <c r="D29" s="117">
        <f t="shared" si="0"/>
        <v>0.88200000000000001</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0.9</v>
      </c>
      <c r="D30" s="117">
        <f t="shared" si="0"/>
        <v>0.88200000000000001</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0.9</v>
      </c>
      <c r="D31" s="117">
        <f t="shared" si="0"/>
        <v>0.88200000000000001</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0.9</v>
      </c>
      <c r="D32" s="117">
        <f t="shared" si="0"/>
        <v>0.88200000000000001</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0.9</v>
      </c>
      <c r="D33" s="117">
        <f t="shared" si="0"/>
        <v>0.88200000000000001</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0.9</v>
      </c>
      <c r="D34" s="117">
        <f t="shared" si="0"/>
        <v>0.88200000000000001</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0.9</v>
      </c>
      <c r="D35" s="117">
        <f t="shared" si="0"/>
        <v>0.88200000000000001</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0.9</v>
      </c>
      <c r="D36" s="117">
        <f t="shared" si="0"/>
        <v>0.88200000000000001</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0.9</v>
      </c>
      <c r="D37" s="117">
        <f t="shared" si="0"/>
        <v>0.88200000000000001</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0.9</v>
      </c>
      <c r="D38" s="124">
        <f>+D37</f>
        <v>0.88200000000000001</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100.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69.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53.2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8"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CA217-53F7-4652-BFD5-63FD7D8109FE}">
  <sheetPr codeName="Hoja40"/>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 xml:space="preserve">Fases implementadas para el cumplimiento de las disposiciones de la Resolución 1632 de 2025 </v>
      </c>
      <c r="D6" s="673"/>
      <c r="E6" s="673"/>
      <c r="F6" s="673"/>
      <c r="G6" s="673"/>
      <c r="H6" s="673"/>
      <c r="I6" s="673"/>
      <c r="J6" s="673"/>
      <c r="K6" s="673"/>
      <c r="L6" s="673"/>
      <c r="M6" s="673"/>
      <c r="N6" s="673"/>
      <c r="O6" s="674"/>
      <c r="P6" s="99"/>
    </row>
    <row r="7" spans="1:17" ht="58.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15.75">
      <c r="A8" s="675" t="s">
        <v>464</v>
      </c>
      <c r="B8" s="656"/>
      <c r="C8" s="673" t="str">
        <f>VLOOKUP(L12,Reporte!$A$5:$N$133,13,FALSE)</f>
        <v xml:space="preserve">Cumplir las disposiciones de la Resolución 1632 de 2025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fases implementadas</v>
      </c>
      <c r="D10" s="673"/>
      <c r="E10" s="673"/>
      <c r="F10" s="682" t="str">
        <f>VLOOKUP(L12,Reporte!$N$5:$BN$133,6,FALSE)</f>
        <v>Se mide el número de fases implementadas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1744</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Numérica</v>
      </c>
      <c r="B15" s="704"/>
      <c r="C15" s="778">
        <f>VLOOKUP(L12,Reporte!$N$5:$BN$133,11,FALSE)</f>
        <v>4</v>
      </c>
      <c r="D15" s="779"/>
      <c r="E15" s="780"/>
      <c r="F15" s="715" t="str">
        <f>VLOOKUP(L12,Reporte!$N$5:$BN$133,9,FALSE)</f>
        <v>Trimestral</v>
      </c>
      <c r="G15" s="716"/>
      <c r="H15" s="683" t="s">
        <v>37</v>
      </c>
      <c r="I15" s="683"/>
      <c r="J15" s="721" t="s">
        <v>465</v>
      </c>
      <c r="K15" s="722"/>
      <c r="L15" s="723"/>
      <c r="M15" s="657" t="str">
        <f>VLOOKUP(L12,Reporte!$N$5:$BN$133,28,FALSE)</f>
        <v>Delegatura Entidades Aseguramiento en Salud</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v>
      </c>
      <c r="D26" s="131">
        <f>+C26*0.98</f>
        <v>3.92</v>
      </c>
      <c r="E26" s="118"/>
      <c r="F26" s="118"/>
      <c r="G26" s="730"/>
      <c r="H26" s="730"/>
      <c r="I26" s="741"/>
      <c r="J26" s="741"/>
      <c r="K26" s="741"/>
      <c r="L26" s="730"/>
      <c r="M26" s="730"/>
      <c r="N26" s="730"/>
      <c r="O26" s="743"/>
      <c r="P26" s="119"/>
      <c r="Q26" s="120"/>
    </row>
    <row r="27" spans="1:17" s="98" customFormat="1" ht="15">
      <c r="A27" s="116" t="s">
        <v>95</v>
      </c>
      <c r="B27" s="131">
        <f>+D22</f>
        <v>0</v>
      </c>
      <c r="C27" s="131">
        <f>+C26</f>
        <v>4</v>
      </c>
      <c r="D27" s="131">
        <f>+D26</f>
        <v>3.92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v>
      </c>
      <c r="D28" s="131">
        <f t="shared" si="0"/>
        <v>3.92</v>
      </c>
      <c r="E28" s="118"/>
      <c r="F28" s="118"/>
      <c r="G28" s="730"/>
      <c r="H28" s="730"/>
      <c r="I28" s="730"/>
      <c r="J28" s="730"/>
      <c r="K28" s="118"/>
      <c r="L28" s="730"/>
      <c r="M28" s="730"/>
      <c r="N28" s="730"/>
      <c r="O28" s="743"/>
      <c r="P28" s="119"/>
      <c r="Q28" s="120"/>
    </row>
    <row r="29" spans="1:17" s="98" customFormat="1" ht="15">
      <c r="A29" s="116" t="s">
        <v>97</v>
      </c>
      <c r="B29" s="131">
        <f>+F22</f>
        <v>0</v>
      </c>
      <c r="C29" s="131">
        <f t="shared" si="0"/>
        <v>4</v>
      </c>
      <c r="D29" s="131">
        <f t="shared" si="0"/>
        <v>3.92</v>
      </c>
      <c r="E29" s="118"/>
      <c r="F29" s="118"/>
      <c r="G29" s="730"/>
      <c r="H29" s="730"/>
      <c r="I29" s="730"/>
      <c r="J29" s="730"/>
      <c r="K29" s="118"/>
      <c r="L29" s="730"/>
      <c r="M29" s="730"/>
      <c r="N29" s="730"/>
      <c r="O29" s="743"/>
      <c r="P29" s="119"/>
      <c r="Q29" s="120"/>
    </row>
    <row r="30" spans="1:17" s="98" customFormat="1" ht="15">
      <c r="A30" s="116" t="s">
        <v>98</v>
      </c>
      <c r="B30" s="131">
        <f>+G22</f>
        <v>0</v>
      </c>
      <c r="C30" s="131">
        <f t="shared" si="0"/>
        <v>4</v>
      </c>
      <c r="D30" s="131">
        <f t="shared" si="0"/>
        <v>3.92</v>
      </c>
      <c r="E30" s="118"/>
      <c r="F30" s="118"/>
      <c r="G30" s="730"/>
      <c r="H30" s="730"/>
      <c r="I30" s="730"/>
      <c r="J30" s="730"/>
      <c r="K30" s="118"/>
      <c r="L30" s="730"/>
      <c r="M30" s="730"/>
      <c r="N30" s="730"/>
      <c r="O30" s="743"/>
      <c r="P30" s="119"/>
      <c r="Q30" s="120"/>
    </row>
    <row r="31" spans="1:17" s="98" customFormat="1" ht="15">
      <c r="A31" s="116" t="s">
        <v>99</v>
      </c>
      <c r="B31" s="131">
        <f>+H22</f>
        <v>0</v>
      </c>
      <c r="C31" s="131">
        <f t="shared" si="0"/>
        <v>4</v>
      </c>
      <c r="D31" s="131">
        <f t="shared" si="0"/>
        <v>3.92</v>
      </c>
      <c r="E31" s="118"/>
      <c r="F31" s="118"/>
      <c r="G31" s="730"/>
      <c r="H31" s="730"/>
      <c r="I31" s="730"/>
      <c r="J31" s="730"/>
      <c r="K31" s="118"/>
      <c r="L31" s="730"/>
      <c r="M31" s="730"/>
      <c r="N31" s="730"/>
      <c r="O31" s="743"/>
      <c r="P31" s="119"/>
      <c r="Q31" s="120"/>
    </row>
    <row r="32" spans="1:17" s="98" customFormat="1" ht="15">
      <c r="A32" s="116" t="s">
        <v>100</v>
      </c>
      <c r="B32" s="131">
        <f>+I22</f>
        <v>0</v>
      </c>
      <c r="C32" s="131">
        <f t="shared" si="0"/>
        <v>4</v>
      </c>
      <c r="D32" s="131">
        <f t="shared" si="0"/>
        <v>3.92</v>
      </c>
      <c r="E32" s="118"/>
      <c r="F32" s="118"/>
      <c r="G32" s="730"/>
      <c r="H32" s="730"/>
      <c r="I32" s="730"/>
      <c r="J32" s="730"/>
      <c r="K32" s="118"/>
      <c r="L32" s="730"/>
      <c r="M32" s="730"/>
      <c r="N32" s="730"/>
      <c r="O32" s="743"/>
      <c r="P32" s="119"/>
      <c r="Q32" s="120"/>
    </row>
    <row r="33" spans="1:17" s="98" customFormat="1" ht="15">
      <c r="A33" s="116" t="s">
        <v>101</v>
      </c>
      <c r="B33" s="131">
        <f>+J22</f>
        <v>0</v>
      </c>
      <c r="C33" s="131">
        <f t="shared" si="0"/>
        <v>4</v>
      </c>
      <c r="D33" s="131">
        <f t="shared" si="0"/>
        <v>3.92</v>
      </c>
      <c r="E33" s="118"/>
      <c r="F33" s="118"/>
      <c r="G33" s="730"/>
      <c r="H33" s="730"/>
      <c r="I33" s="730"/>
      <c r="J33" s="730"/>
      <c r="K33" s="118"/>
      <c r="L33" s="730"/>
      <c r="M33" s="730"/>
      <c r="N33" s="730"/>
      <c r="O33" s="743"/>
      <c r="P33" s="119"/>
      <c r="Q33" s="120"/>
    </row>
    <row r="34" spans="1:17" s="98" customFormat="1" ht="15">
      <c r="A34" s="116" t="s">
        <v>102</v>
      </c>
      <c r="B34" s="131">
        <f>+K22</f>
        <v>0</v>
      </c>
      <c r="C34" s="131">
        <f t="shared" si="0"/>
        <v>4</v>
      </c>
      <c r="D34" s="131">
        <f t="shared" si="0"/>
        <v>3.92</v>
      </c>
      <c r="E34" s="118"/>
      <c r="F34" s="118"/>
      <c r="G34" s="730"/>
      <c r="H34" s="730"/>
      <c r="I34" s="730"/>
      <c r="J34" s="730"/>
      <c r="K34" s="118"/>
      <c r="L34" s="730"/>
      <c r="M34" s="730"/>
      <c r="N34" s="730"/>
      <c r="O34" s="743"/>
      <c r="P34" s="119"/>
      <c r="Q34" s="120"/>
    </row>
    <row r="35" spans="1:17" s="98" customFormat="1" ht="15">
      <c r="A35" s="116" t="s">
        <v>103</v>
      </c>
      <c r="B35" s="131">
        <f>+L22</f>
        <v>0</v>
      </c>
      <c r="C35" s="131">
        <f t="shared" si="0"/>
        <v>4</v>
      </c>
      <c r="D35" s="131">
        <f t="shared" si="0"/>
        <v>3.92</v>
      </c>
      <c r="E35" s="118"/>
      <c r="F35" s="118"/>
      <c r="G35" s="730"/>
      <c r="H35" s="730"/>
      <c r="I35" s="730"/>
      <c r="J35" s="730"/>
      <c r="K35" s="118"/>
      <c r="L35" s="730"/>
      <c r="M35" s="730"/>
      <c r="N35" s="730"/>
      <c r="O35" s="743"/>
      <c r="P35" s="119"/>
      <c r="Q35" s="120"/>
    </row>
    <row r="36" spans="1:17" s="98" customFormat="1" ht="15">
      <c r="A36" s="116" t="s">
        <v>104</v>
      </c>
      <c r="B36" s="131">
        <f>+M22</f>
        <v>0</v>
      </c>
      <c r="C36" s="131">
        <f t="shared" si="0"/>
        <v>4</v>
      </c>
      <c r="D36" s="131">
        <f t="shared" si="0"/>
        <v>3.92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v>
      </c>
      <c r="D37" s="131">
        <f t="shared" si="0"/>
        <v>3.92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v>
      </c>
      <c r="D38" s="133">
        <f>+D37</f>
        <v>3.92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111.7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31.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76021-B6F6-4114-B613-8549DB107789}">
  <sheetPr codeName="Hoja41"/>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Revisión del cumplimiento de las metodologías bajo la resolución 412 de 2015</v>
      </c>
      <c r="D6" s="673"/>
      <c r="E6" s="673"/>
      <c r="F6" s="673"/>
      <c r="G6" s="673"/>
      <c r="H6" s="673"/>
      <c r="I6" s="673"/>
      <c r="J6" s="673"/>
      <c r="K6" s="673"/>
      <c r="L6" s="673"/>
      <c r="M6" s="673"/>
      <c r="N6" s="673"/>
      <c r="O6" s="674"/>
      <c r="P6" s="99"/>
    </row>
    <row r="7" spans="1:17" ht="58.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31.5" customHeight="1">
      <c r="A8" s="675" t="s">
        <v>464</v>
      </c>
      <c r="B8" s="656"/>
      <c r="C8" s="673" t="str">
        <f>VLOOKUP(L12,Reporte!$A$5:$N$133,13,FALSE)</f>
        <v>Evaluar la metodología de las notas técnicas de reservas técnicas de la EPS y PVS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6.25" customHeight="1">
      <c r="A10" s="677"/>
      <c r="B10" s="678"/>
      <c r="C10" s="673" t="str">
        <f>VLOOKUP(L12,Reporte!$N$5:$BN$133,4,FALSE)</f>
        <v>Numero de evaluaciones de las notas técnicas de reservas técnicas de la EPS y PVS realizadas en el periodo</v>
      </c>
      <c r="D10" s="673"/>
      <c r="E10" s="673"/>
      <c r="F10" s="682" t="str">
        <f>VLOOKUP(L12,Reporte!$N$5:$BN$133,6,FALSE)</f>
        <v>Se mide el número de evaluaciones de las notas técnicas de reservas técnicas de la EPS y PVS realizadas en el periodo</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1747</v>
      </c>
      <c r="M12" s="688"/>
      <c r="N12" s="689">
        <f>VLOOKUP(L12,Reporte!$AP$5:$CAB$133,38,FALSE)</f>
        <v>3</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Numérica</v>
      </c>
      <c r="B15" s="704"/>
      <c r="C15" s="799">
        <f>VLOOKUP(L12,Reporte!$N$5:$BN$133,11,FALSE)</f>
        <v>58</v>
      </c>
      <c r="D15" s="800"/>
      <c r="E15" s="801"/>
      <c r="F15" s="715" t="str">
        <f>VLOOKUP(L12,Reporte!$N$5:$BN$133,9,FALSE)</f>
        <v>Trimestral</v>
      </c>
      <c r="G15" s="716"/>
      <c r="H15" s="683" t="s">
        <v>37</v>
      </c>
      <c r="I15" s="683"/>
      <c r="J15" s="721" t="s">
        <v>465</v>
      </c>
      <c r="K15" s="722"/>
      <c r="L15" s="723"/>
      <c r="M15" s="657" t="str">
        <f>VLOOKUP(L12,Reporte!$N$5:$BN$133,28,FALSE)</f>
        <v>Delegatura Entidades Aseguramiento en Salud</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58</v>
      </c>
      <c r="D26" s="131">
        <f>+C26*0.98</f>
        <v>56.839999999999996</v>
      </c>
      <c r="E26" s="118"/>
      <c r="F26" s="118"/>
      <c r="G26" s="730"/>
      <c r="H26" s="730"/>
      <c r="I26" s="741"/>
      <c r="J26" s="741"/>
      <c r="K26" s="741"/>
      <c r="L26" s="730"/>
      <c r="M26" s="730"/>
      <c r="N26" s="730"/>
      <c r="O26" s="743"/>
      <c r="P26" s="119"/>
      <c r="Q26" s="120"/>
    </row>
    <row r="27" spans="1:17" s="98" customFormat="1" ht="15">
      <c r="A27" s="116" t="s">
        <v>95</v>
      </c>
      <c r="B27" s="131">
        <f>+D22</f>
        <v>0</v>
      </c>
      <c r="C27" s="131">
        <f>+C26</f>
        <v>58</v>
      </c>
      <c r="D27" s="131">
        <f>+D26</f>
        <v>56.839999999999996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58</v>
      </c>
      <c r="D28" s="131">
        <f t="shared" si="0"/>
        <v>56.839999999999996</v>
      </c>
      <c r="E28" s="118"/>
      <c r="F28" s="118"/>
      <c r="G28" s="730"/>
      <c r="H28" s="730"/>
      <c r="I28" s="730"/>
      <c r="J28" s="730"/>
      <c r="K28" s="118"/>
      <c r="L28" s="730"/>
      <c r="M28" s="730"/>
      <c r="N28" s="730"/>
      <c r="O28" s="743"/>
      <c r="P28" s="119"/>
      <c r="Q28" s="120"/>
    </row>
    <row r="29" spans="1:17" s="98" customFormat="1" ht="15">
      <c r="A29" s="116" t="s">
        <v>97</v>
      </c>
      <c r="B29" s="131">
        <f>+F22</f>
        <v>0</v>
      </c>
      <c r="C29" s="131">
        <f t="shared" si="0"/>
        <v>58</v>
      </c>
      <c r="D29" s="131">
        <f t="shared" si="0"/>
        <v>56.839999999999996</v>
      </c>
      <c r="E29" s="118"/>
      <c r="F29" s="118"/>
      <c r="G29" s="730"/>
      <c r="H29" s="730"/>
      <c r="I29" s="730"/>
      <c r="J29" s="730"/>
      <c r="K29" s="118"/>
      <c r="L29" s="730"/>
      <c r="M29" s="730"/>
      <c r="N29" s="730"/>
      <c r="O29" s="743"/>
      <c r="P29" s="119"/>
      <c r="Q29" s="120"/>
    </row>
    <row r="30" spans="1:17" s="98" customFormat="1" ht="15">
      <c r="A30" s="116" t="s">
        <v>98</v>
      </c>
      <c r="B30" s="131">
        <f>+G22</f>
        <v>0</v>
      </c>
      <c r="C30" s="131">
        <f t="shared" si="0"/>
        <v>58</v>
      </c>
      <c r="D30" s="131">
        <f t="shared" si="0"/>
        <v>56.839999999999996</v>
      </c>
      <c r="E30" s="118"/>
      <c r="F30" s="118"/>
      <c r="G30" s="730"/>
      <c r="H30" s="730"/>
      <c r="I30" s="730"/>
      <c r="J30" s="730"/>
      <c r="K30" s="118"/>
      <c r="L30" s="730"/>
      <c r="M30" s="730"/>
      <c r="N30" s="730"/>
      <c r="O30" s="743"/>
      <c r="P30" s="119"/>
      <c r="Q30" s="120"/>
    </row>
    <row r="31" spans="1:17" s="98" customFormat="1" ht="15">
      <c r="A31" s="116" t="s">
        <v>99</v>
      </c>
      <c r="B31" s="131">
        <f>+H22</f>
        <v>0</v>
      </c>
      <c r="C31" s="131">
        <f t="shared" si="0"/>
        <v>58</v>
      </c>
      <c r="D31" s="131">
        <f t="shared" si="0"/>
        <v>56.839999999999996</v>
      </c>
      <c r="E31" s="118"/>
      <c r="F31" s="118"/>
      <c r="G31" s="730"/>
      <c r="H31" s="730"/>
      <c r="I31" s="730"/>
      <c r="J31" s="730"/>
      <c r="K31" s="118"/>
      <c r="L31" s="730"/>
      <c r="M31" s="730"/>
      <c r="N31" s="730"/>
      <c r="O31" s="743"/>
      <c r="P31" s="119"/>
      <c r="Q31" s="120"/>
    </row>
    <row r="32" spans="1:17" s="98" customFormat="1" ht="15">
      <c r="A32" s="116" t="s">
        <v>100</v>
      </c>
      <c r="B32" s="131">
        <f>+I22</f>
        <v>0</v>
      </c>
      <c r="C32" s="131">
        <f t="shared" si="0"/>
        <v>58</v>
      </c>
      <c r="D32" s="131">
        <f t="shared" si="0"/>
        <v>56.839999999999996</v>
      </c>
      <c r="E32" s="118"/>
      <c r="F32" s="118"/>
      <c r="G32" s="730"/>
      <c r="H32" s="730"/>
      <c r="I32" s="730"/>
      <c r="J32" s="730"/>
      <c r="K32" s="118"/>
      <c r="L32" s="730"/>
      <c r="M32" s="730"/>
      <c r="N32" s="730"/>
      <c r="O32" s="743"/>
      <c r="P32" s="119"/>
      <c r="Q32" s="120"/>
    </row>
    <row r="33" spans="1:17" s="98" customFormat="1" ht="15">
      <c r="A33" s="116" t="s">
        <v>101</v>
      </c>
      <c r="B33" s="131">
        <f>+J22</f>
        <v>0</v>
      </c>
      <c r="C33" s="131">
        <f t="shared" si="0"/>
        <v>58</v>
      </c>
      <c r="D33" s="131">
        <f t="shared" si="0"/>
        <v>56.839999999999996</v>
      </c>
      <c r="E33" s="118"/>
      <c r="F33" s="118"/>
      <c r="G33" s="730"/>
      <c r="H33" s="730"/>
      <c r="I33" s="730"/>
      <c r="J33" s="730"/>
      <c r="K33" s="118"/>
      <c r="L33" s="730"/>
      <c r="M33" s="730"/>
      <c r="N33" s="730"/>
      <c r="O33" s="743"/>
      <c r="P33" s="119"/>
      <c r="Q33" s="120"/>
    </row>
    <row r="34" spans="1:17" s="98" customFormat="1" ht="15">
      <c r="A34" s="116" t="s">
        <v>102</v>
      </c>
      <c r="B34" s="131">
        <f>+K22</f>
        <v>0</v>
      </c>
      <c r="C34" s="131">
        <f t="shared" si="0"/>
        <v>58</v>
      </c>
      <c r="D34" s="131">
        <f t="shared" si="0"/>
        <v>56.839999999999996</v>
      </c>
      <c r="E34" s="118"/>
      <c r="F34" s="118"/>
      <c r="G34" s="730"/>
      <c r="H34" s="730"/>
      <c r="I34" s="730"/>
      <c r="J34" s="730"/>
      <c r="K34" s="118"/>
      <c r="L34" s="730"/>
      <c r="M34" s="730"/>
      <c r="N34" s="730"/>
      <c r="O34" s="743"/>
      <c r="P34" s="119"/>
      <c r="Q34" s="120"/>
    </row>
    <row r="35" spans="1:17" s="98" customFormat="1" ht="15">
      <c r="A35" s="116" t="s">
        <v>103</v>
      </c>
      <c r="B35" s="131">
        <f>+L22</f>
        <v>0</v>
      </c>
      <c r="C35" s="131">
        <f t="shared" si="0"/>
        <v>58</v>
      </c>
      <c r="D35" s="131">
        <f t="shared" si="0"/>
        <v>56.839999999999996</v>
      </c>
      <c r="E35" s="118"/>
      <c r="F35" s="118"/>
      <c r="G35" s="730"/>
      <c r="H35" s="730"/>
      <c r="I35" s="730"/>
      <c r="J35" s="730"/>
      <c r="K35" s="118"/>
      <c r="L35" s="730"/>
      <c r="M35" s="730"/>
      <c r="N35" s="730"/>
      <c r="O35" s="743"/>
      <c r="P35" s="119"/>
      <c r="Q35" s="120"/>
    </row>
    <row r="36" spans="1:17" s="98" customFormat="1" ht="15">
      <c r="A36" s="116" t="s">
        <v>104</v>
      </c>
      <c r="B36" s="131">
        <f>+M22</f>
        <v>0</v>
      </c>
      <c r="C36" s="131">
        <f t="shared" si="0"/>
        <v>58</v>
      </c>
      <c r="D36" s="131">
        <f t="shared" si="0"/>
        <v>56.839999999999996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58</v>
      </c>
      <c r="D37" s="131">
        <f t="shared" si="0"/>
        <v>56.839999999999996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58</v>
      </c>
      <c r="D38" s="133">
        <f>+D37</f>
        <v>56.839999999999996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126"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90.7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12.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125.2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52.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66"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63.7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B8556-9328-4766-A99D-0660E09394D5}">
  <sheetPr codeName="Hoja42"/>
  <dimension ref="A1:Q67"/>
  <sheetViews>
    <sheetView view="pageBreakPreview" zoomScale="80" zoomScaleNormal="73" zoomScaleSheetLayoutView="80" zoomScalePageLayoutView="55" workbookViewId="0">
      <selection activeCell="A8" sqref="A8:XFD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1.5" customHeight="1">
      <c r="A6" s="671" t="s">
        <v>8</v>
      </c>
      <c r="B6" s="672"/>
      <c r="C6" s="673" t="str">
        <f>VLOOKUP(L12,Reporte!$N$5:$BN$133,2,FALSE)</f>
        <v>Seguimientos y monitoreos a entidades en medida de vigilancia realizados</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36.75" customHeight="1">
      <c r="A8" s="675" t="s">
        <v>464</v>
      </c>
      <c r="B8" s="656"/>
      <c r="C8" s="673" t="str">
        <f>VLOOKUP(L12,Reporte!$A$5:$N$133,13,FALSE)</f>
        <v>Realizar seguimiento a las EPS a las entidades bajo medida y a la gestión de los agentes interventores y contralores designados por la Superintendencia Nacional de Salud</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seguimientos en campo a las entidades en medida especial </v>
      </c>
      <c r="D10" s="673"/>
      <c r="E10" s="673"/>
      <c r="F10" s="682" t="str">
        <f>VLOOKUP(L12,Reporte!$N$5:$BN$133,6,FALSE)</f>
        <v xml:space="preserve">Se mide el número de seguimientos en campo a las entidades en medida especial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1750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Numérica</v>
      </c>
      <c r="B15" s="704"/>
      <c r="C15" s="799">
        <f>VLOOKUP(L12,Reporte!$N$5:$BN$133,11,FALSE)</f>
        <v>25</v>
      </c>
      <c r="D15" s="800"/>
      <c r="E15" s="801"/>
      <c r="F15" s="715" t="str">
        <f>VLOOKUP(L12,Reporte!$N$5:$BN$133,9,FALSE)</f>
        <v>Trimestral</v>
      </c>
      <c r="G15" s="716"/>
      <c r="H15" s="683" t="s">
        <v>37</v>
      </c>
      <c r="I15" s="683"/>
      <c r="J15" s="721" t="s">
        <v>465</v>
      </c>
      <c r="K15" s="722"/>
      <c r="L15" s="723"/>
      <c r="M15" s="657" t="str">
        <f>VLOOKUP(L12,Reporte!$N$5:$BN$133,28,FALSE)</f>
        <v>Delegatura Entidades Aseguramiento en Salud</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25</v>
      </c>
      <c r="D26" s="131">
        <f>+C26*0.98</f>
        <v>24.5</v>
      </c>
      <c r="E26" s="118"/>
      <c r="F26" s="118"/>
      <c r="G26" s="730"/>
      <c r="H26" s="730"/>
      <c r="I26" s="741"/>
      <c r="J26" s="741"/>
      <c r="K26" s="741"/>
      <c r="L26" s="730"/>
      <c r="M26" s="730"/>
      <c r="N26" s="730"/>
      <c r="O26" s="743"/>
      <c r="P26" s="119"/>
      <c r="Q26" s="120"/>
    </row>
    <row r="27" spans="1:17" s="98" customFormat="1" ht="15">
      <c r="A27" s="116" t="s">
        <v>95</v>
      </c>
      <c r="B27" s="131">
        <f>+D22</f>
        <v>0</v>
      </c>
      <c r="C27" s="131">
        <f>+C26</f>
        <v>25</v>
      </c>
      <c r="D27" s="131">
        <f>+D26</f>
        <v>24.5</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25</v>
      </c>
      <c r="D28" s="131">
        <f t="shared" si="0"/>
        <v>24.5</v>
      </c>
      <c r="E28" s="118"/>
      <c r="F28" s="118"/>
      <c r="G28" s="730"/>
      <c r="H28" s="730"/>
      <c r="I28" s="730"/>
      <c r="J28" s="730"/>
      <c r="K28" s="118"/>
      <c r="L28" s="730"/>
      <c r="M28" s="730"/>
      <c r="N28" s="730"/>
      <c r="O28" s="743"/>
      <c r="P28" s="119"/>
      <c r="Q28" s="120"/>
    </row>
    <row r="29" spans="1:17" s="98" customFormat="1" ht="15">
      <c r="A29" s="116" t="s">
        <v>97</v>
      </c>
      <c r="B29" s="131">
        <f>+F22</f>
        <v>0</v>
      </c>
      <c r="C29" s="131">
        <f t="shared" si="0"/>
        <v>25</v>
      </c>
      <c r="D29" s="131">
        <f t="shared" si="0"/>
        <v>24.5</v>
      </c>
      <c r="E29" s="118"/>
      <c r="F29" s="118"/>
      <c r="G29" s="730"/>
      <c r="H29" s="730"/>
      <c r="I29" s="730"/>
      <c r="J29" s="730"/>
      <c r="K29" s="118"/>
      <c r="L29" s="730"/>
      <c r="M29" s="730"/>
      <c r="N29" s="730"/>
      <c r="O29" s="743"/>
      <c r="P29" s="119"/>
      <c r="Q29" s="120"/>
    </row>
    <row r="30" spans="1:17" s="98" customFormat="1" ht="15">
      <c r="A30" s="116" t="s">
        <v>98</v>
      </c>
      <c r="B30" s="131">
        <f>+G22</f>
        <v>0</v>
      </c>
      <c r="C30" s="131">
        <f t="shared" si="0"/>
        <v>25</v>
      </c>
      <c r="D30" s="131">
        <f t="shared" si="0"/>
        <v>24.5</v>
      </c>
      <c r="E30" s="118"/>
      <c r="F30" s="118"/>
      <c r="G30" s="730"/>
      <c r="H30" s="730"/>
      <c r="I30" s="730"/>
      <c r="J30" s="730"/>
      <c r="K30" s="118"/>
      <c r="L30" s="730"/>
      <c r="M30" s="730"/>
      <c r="N30" s="730"/>
      <c r="O30" s="743"/>
      <c r="P30" s="119"/>
      <c r="Q30" s="120"/>
    </row>
    <row r="31" spans="1:17" s="98" customFormat="1" ht="15">
      <c r="A31" s="116" t="s">
        <v>99</v>
      </c>
      <c r="B31" s="131">
        <f>+H22</f>
        <v>0</v>
      </c>
      <c r="C31" s="131">
        <f t="shared" si="0"/>
        <v>25</v>
      </c>
      <c r="D31" s="131">
        <f t="shared" si="0"/>
        <v>24.5</v>
      </c>
      <c r="E31" s="118"/>
      <c r="F31" s="118"/>
      <c r="G31" s="730"/>
      <c r="H31" s="730"/>
      <c r="I31" s="730"/>
      <c r="J31" s="730"/>
      <c r="K31" s="118"/>
      <c r="L31" s="730"/>
      <c r="M31" s="730"/>
      <c r="N31" s="730"/>
      <c r="O31" s="743"/>
      <c r="P31" s="119"/>
      <c r="Q31" s="120"/>
    </row>
    <row r="32" spans="1:17" s="98" customFormat="1" ht="15">
      <c r="A32" s="116" t="s">
        <v>100</v>
      </c>
      <c r="B32" s="131">
        <f>+I22</f>
        <v>0</v>
      </c>
      <c r="C32" s="131">
        <f t="shared" si="0"/>
        <v>25</v>
      </c>
      <c r="D32" s="131">
        <f t="shared" si="0"/>
        <v>24.5</v>
      </c>
      <c r="E32" s="118"/>
      <c r="F32" s="118"/>
      <c r="G32" s="730"/>
      <c r="H32" s="730"/>
      <c r="I32" s="730"/>
      <c r="J32" s="730"/>
      <c r="K32" s="118"/>
      <c r="L32" s="730"/>
      <c r="M32" s="730"/>
      <c r="N32" s="730"/>
      <c r="O32" s="743"/>
      <c r="P32" s="119"/>
      <c r="Q32" s="120"/>
    </row>
    <row r="33" spans="1:17" s="98" customFormat="1" ht="15">
      <c r="A33" s="116" t="s">
        <v>101</v>
      </c>
      <c r="B33" s="131">
        <f>+J22</f>
        <v>0</v>
      </c>
      <c r="C33" s="131">
        <f t="shared" si="0"/>
        <v>25</v>
      </c>
      <c r="D33" s="131">
        <f t="shared" si="0"/>
        <v>24.5</v>
      </c>
      <c r="E33" s="118"/>
      <c r="F33" s="118"/>
      <c r="G33" s="730"/>
      <c r="H33" s="730"/>
      <c r="I33" s="730"/>
      <c r="J33" s="730"/>
      <c r="K33" s="118"/>
      <c r="L33" s="730"/>
      <c r="M33" s="730"/>
      <c r="N33" s="730"/>
      <c r="O33" s="743"/>
      <c r="P33" s="119"/>
      <c r="Q33" s="120"/>
    </row>
    <row r="34" spans="1:17" s="98" customFormat="1" ht="15">
      <c r="A34" s="116" t="s">
        <v>102</v>
      </c>
      <c r="B34" s="131">
        <f>+K22</f>
        <v>0</v>
      </c>
      <c r="C34" s="131">
        <f t="shared" si="0"/>
        <v>25</v>
      </c>
      <c r="D34" s="131">
        <f t="shared" si="0"/>
        <v>24.5</v>
      </c>
      <c r="E34" s="118"/>
      <c r="F34" s="118"/>
      <c r="G34" s="730"/>
      <c r="H34" s="730"/>
      <c r="I34" s="730"/>
      <c r="J34" s="730"/>
      <c r="K34" s="118"/>
      <c r="L34" s="730"/>
      <c r="M34" s="730"/>
      <c r="N34" s="730"/>
      <c r="O34" s="743"/>
      <c r="P34" s="119"/>
      <c r="Q34" s="120"/>
    </row>
    <row r="35" spans="1:17" s="98" customFormat="1" ht="15">
      <c r="A35" s="116" t="s">
        <v>103</v>
      </c>
      <c r="B35" s="131">
        <f>+L22</f>
        <v>0</v>
      </c>
      <c r="C35" s="131">
        <f t="shared" si="0"/>
        <v>25</v>
      </c>
      <c r="D35" s="131">
        <f t="shared" si="0"/>
        <v>24.5</v>
      </c>
      <c r="E35" s="118"/>
      <c r="F35" s="118"/>
      <c r="G35" s="730"/>
      <c r="H35" s="730"/>
      <c r="I35" s="730"/>
      <c r="J35" s="730"/>
      <c r="K35" s="118"/>
      <c r="L35" s="730"/>
      <c r="M35" s="730"/>
      <c r="N35" s="730"/>
      <c r="O35" s="743"/>
      <c r="P35" s="119"/>
      <c r="Q35" s="120"/>
    </row>
    <row r="36" spans="1:17" s="98" customFormat="1" ht="15">
      <c r="A36" s="116" t="s">
        <v>104</v>
      </c>
      <c r="B36" s="131">
        <f>+M22</f>
        <v>0</v>
      </c>
      <c r="C36" s="131">
        <f t="shared" si="0"/>
        <v>25</v>
      </c>
      <c r="D36" s="131">
        <f t="shared" si="0"/>
        <v>24.5</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25</v>
      </c>
      <c r="D37" s="131">
        <f t="shared" si="0"/>
        <v>24.5</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25</v>
      </c>
      <c r="D38" s="133">
        <f>+D37</f>
        <v>24.5</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102.7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1.2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73.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D63E6-7B57-4D75-B157-02DE79798459}">
  <sheetPr codeName="Hoja43"/>
  <dimension ref="A1:Q67"/>
  <sheetViews>
    <sheetView view="pageBreakPreview" zoomScale="80" zoomScaleNormal="73" zoomScaleSheetLayoutView="80" zoomScalePageLayoutView="55" workbookViewId="0">
      <selection activeCell="R26" sqref="R26"/>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Porcentaje de avance en la actualización de la información de las fichas productos de los seguimiento</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31.5" customHeight="1">
      <c r="A8" s="675" t="s">
        <v>464</v>
      </c>
      <c r="B8" s="656"/>
      <c r="C8" s="673" t="str">
        <f>VLOOKUP(L12,Reporte!$A$5:$N$133,13,FALSE)</f>
        <v>Realizar seguimiento a las EPS a las entidades bajo medida y a la gestión de los agentes interventores y contralores designados por la Superintendencia Nacional de Salud</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29.25" customHeight="1">
      <c r="A10" s="677"/>
      <c r="B10" s="678"/>
      <c r="C10" s="673" t="str">
        <f>VLOOKUP(L12,Reporte!$N$5:$BN$133,4,FALSE)</f>
        <v xml:space="preserve">Fichas técnicas con información actualizadas </v>
      </c>
      <c r="D10" s="673"/>
      <c r="E10" s="673"/>
      <c r="F10" s="682" t="str">
        <f>VLOOKUP(L12,Reporte!$N$5:$BN$133,6,FALSE)</f>
        <v>Se mide el número de Fichas técnicas con información actualizadas  sobre el  Número de entidades en medida*100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1.5" customHeight="1" thickBot="1">
      <c r="A12" s="679"/>
      <c r="B12" s="650"/>
      <c r="C12" s="686" t="str">
        <f>VLOOKUP(L12,Reporte!$N$5:$BN$133,5,FALSE)</f>
        <v xml:space="preserve"> Número de entidades en medida*100</v>
      </c>
      <c r="D12" s="673"/>
      <c r="E12" s="673"/>
      <c r="F12" s="682"/>
      <c r="G12" s="682"/>
      <c r="H12" s="682"/>
      <c r="I12" s="682"/>
      <c r="J12" s="687" t="str">
        <f>VLOOKUP(L12,Reporte!$N$5:$BN$133,7,FALSE)</f>
        <v>Eficacia</v>
      </c>
      <c r="K12" s="687"/>
      <c r="L12" s="688" t="s">
        <v>1753</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 xml:space="preserve">Porcentual </v>
      </c>
      <c r="B15" s="704"/>
      <c r="C15" s="810">
        <f>VLOOKUP(L12,Reporte!$N$5:$BN$133,11,FALSE)</f>
        <v>0.95</v>
      </c>
      <c r="D15" s="811"/>
      <c r="E15" s="812"/>
      <c r="F15" s="715" t="str">
        <f>VLOOKUP(L12,Reporte!$N$5:$BN$133,9,FALSE)</f>
        <v>Trimestral</v>
      </c>
      <c r="G15" s="716"/>
      <c r="H15" s="683" t="s">
        <v>37</v>
      </c>
      <c r="I15" s="683"/>
      <c r="J15" s="721" t="s">
        <v>465</v>
      </c>
      <c r="K15" s="722"/>
      <c r="L15" s="723"/>
      <c r="M15" s="657" t="str">
        <f>VLOOKUP(L12,Reporte!$N$5:$BN$133,28,FALSE)</f>
        <v>Delegatura Entidades Aseguramiento en Salud</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0.95</v>
      </c>
      <c r="D26" s="117">
        <f>+C26*0.98</f>
        <v>0.93099999999999994</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0.95</v>
      </c>
      <c r="D27" s="117">
        <f>+D26</f>
        <v>0.93099999999999994</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0.95</v>
      </c>
      <c r="D28" s="117">
        <f t="shared" si="0"/>
        <v>0.93099999999999994</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0.95</v>
      </c>
      <c r="D29" s="117">
        <f t="shared" si="0"/>
        <v>0.93099999999999994</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0.95</v>
      </c>
      <c r="D30" s="117">
        <f t="shared" si="0"/>
        <v>0.93099999999999994</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0.95</v>
      </c>
      <c r="D31" s="117">
        <f t="shared" si="0"/>
        <v>0.93099999999999994</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0.95</v>
      </c>
      <c r="D32" s="117">
        <f t="shared" si="0"/>
        <v>0.93099999999999994</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0.95</v>
      </c>
      <c r="D33" s="117">
        <f t="shared" si="0"/>
        <v>0.93099999999999994</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0.95</v>
      </c>
      <c r="D34" s="117">
        <f t="shared" si="0"/>
        <v>0.93099999999999994</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0.95</v>
      </c>
      <c r="D35" s="117">
        <f t="shared" si="0"/>
        <v>0.93099999999999994</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0.95</v>
      </c>
      <c r="D36" s="117">
        <f t="shared" si="0"/>
        <v>0.93099999999999994</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0.95</v>
      </c>
      <c r="D37" s="117">
        <f t="shared" si="0"/>
        <v>0.93099999999999994</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0.95</v>
      </c>
      <c r="D38" s="124">
        <f>+D37</f>
        <v>0.93099999999999994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78.7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138"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08.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636B-94F0-41DB-90FB-7DF3A373F577}">
  <sheetPr codeName="Hoja44"/>
  <dimension ref="A1:Q67"/>
  <sheetViews>
    <sheetView view="pageBreakPreview" zoomScale="80" zoomScaleNormal="73" zoomScaleSheetLayoutView="80" zoomScalePageLayoutView="55" workbookViewId="0">
      <selection activeCell="S21" sqref="S20:S21"/>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29.25" customHeight="1">
      <c r="A6" s="671" t="s">
        <v>8</v>
      </c>
      <c r="B6" s="672"/>
      <c r="C6" s="673" t="str">
        <f>VLOOKUP(L12,Reporte!$N$5:$BN$133,2,FALSE)</f>
        <v>Porcentaje de cumplimiento de seguimientos en campo a ESE bajo medida</v>
      </c>
      <c r="D6" s="673"/>
      <c r="E6" s="673"/>
      <c r="F6" s="673"/>
      <c r="G6" s="673"/>
      <c r="H6" s="673"/>
      <c r="I6" s="673"/>
      <c r="J6" s="673"/>
      <c r="K6" s="673"/>
      <c r="L6" s="673"/>
      <c r="M6" s="673"/>
      <c r="N6" s="673"/>
      <c r="O6" s="674"/>
      <c r="P6" s="99"/>
    </row>
    <row r="7" spans="1:17" ht="53.2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30.75" customHeight="1">
      <c r="A8" s="675" t="s">
        <v>464</v>
      </c>
      <c r="B8" s="656"/>
      <c r="C8" s="673" t="str">
        <f>VLOOKUP(L12,Reporte!$A$5:$N$133,13,FALSE)</f>
        <v>Realizar seguimiento en campo a las ESE bajo medida de intervención, evaluando la gestión de los agentes interventores, contralores, gerentes y revisores fiscales, verificando el desempeño de los responsables en la ejecución de las acciones establecidas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1.25" customHeight="1">
      <c r="A10" s="677"/>
      <c r="B10" s="678"/>
      <c r="C10" s="673" t="str">
        <f>VLOOKUP(L12,Reporte!$N$5:$BN$133,4,FALSE)</f>
        <v xml:space="preserve">Numero de seguimientos en campo realizados a los Prestadores de Servicios de Salud PSS bajo acción o medida especial </v>
      </c>
      <c r="D10" s="673"/>
      <c r="E10" s="673"/>
      <c r="F10" s="682" t="str">
        <f>VLOOKUP(L12,Reporte!$N$5:$BN$133,6,FALSE)</f>
        <v>Se mide el número de seguimientos en campo realizados a los Prestadores de Servicios de Salud PSS bajo acción o medida especial  sobre el  Total de seguimientos programados a ESE bajo medida*100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Total de seguimientos programados a ESE bajo medida*100</v>
      </c>
      <c r="D12" s="673"/>
      <c r="E12" s="673"/>
      <c r="F12" s="682"/>
      <c r="G12" s="682"/>
      <c r="H12" s="682"/>
      <c r="I12" s="682"/>
      <c r="J12" s="687" t="str">
        <f>VLOOKUP(L12,Reporte!$N$5:$BN$133,7,FALSE)</f>
        <v>Eficacia</v>
      </c>
      <c r="K12" s="687"/>
      <c r="L12" s="688" t="s">
        <v>1755</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Delegatura Prestadores de Servicios en Salud -DMEPSS</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27"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20.7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30.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4F3CC-E0EE-49E5-B27C-B20F5CC897B3}">
  <sheetPr codeName="Hoja45"/>
  <dimension ref="A1:Q67"/>
  <sheetViews>
    <sheetView view="pageBreakPreview" zoomScale="80" zoomScaleNormal="73" zoomScaleSheetLayoutView="80" zoomScalePageLayoutView="55" workbookViewId="0">
      <selection activeCell="Q18" sqref="Q1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3" customHeight="1">
      <c r="A6" s="671" t="s">
        <v>8</v>
      </c>
      <c r="B6" s="672"/>
      <c r="C6" s="673" t="str">
        <f>VLOOKUP(L12,Reporte!$N$5:$BN$133,2,FALSE)</f>
        <v>Porcentaje de acciones de monitoreo y verificación realizadas a agentes interventores, contralores, gerentes y revisores fiscales de los PSS con medida especial</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48" customHeight="1">
      <c r="A8" s="675" t="s">
        <v>464</v>
      </c>
      <c r="B8" s="656"/>
      <c r="C8" s="673" t="str">
        <f>VLOOKUP(L12,Reporte!$A$5:$N$133,13,FALSE)</f>
        <v>Realizar monitoreo y verificación del cumplimiento de las órdenes impartidas por la SNS a los agentes interventores, contralores, gerentes y revisores fiscales de las ESE bajo medida especial, mediante acciones como mesas de trabajo, análisis de reportes de resultados, indicadores mínimos de gestión y seguimiento al avance del plan de acción del agente interventor</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117.75" customHeight="1">
      <c r="A10" s="677"/>
      <c r="B10" s="678"/>
      <c r="C10" s="673" t="str">
        <f>VLOOKUP(L12,Reporte!$N$5:$BN$133,4,FALSE)</f>
        <v xml:space="preserve">Número de acciones de monitoreo y verificación realizadas a los agentes interventores, contralores, gerentes y revisores fiscales de los Prestadores de Servicios en Salud - PSS con medida adoptada  </v>
      </c>
      <c r="D10" s="673"/>
      <c r="E10" s="673"/>
      <c r="F10" s="682" t="str">
        <f>VLOOKUP(L12,Reporte!$N$5:$BN$133,6,FALSE)</f>
        <v>Se mide el número de acciones de monitoreo y verificación realizadas a los agentes interventores, contralores, gerentes y revisores fiscales de los Prestadores de Servicios en Salud - PSS con medida adoptada   sobre el  Número de acciones de monitoreo y verificación programadas a los agentes interventores, contralores, gerentes y revisores fiscales de los Prestadores de Servicios en Salud - PSS con medida adoptada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116.25" customHeight="1" thickBot="1">
      <c r="A12" s="679"/>
      <c r="B12" s="650"/>
      <c r="C12" s="686" t="str">
        <f>VLOOKUP(L12,Reporte!$N$5:$BN$133,5,FALSE)</f>
        <v xml:space="preserve"> Número de acciones de monitoreo y verificación programadas a los agentes interventores, contralores, gerentes y revisores fiscales de los Prestadores de Servicios en Salud - PSS con medida adoptada</v>
      </c>
      <c r="D12" s="673"/>
      <c r="E12" s="673"/>
      <c r="F12" s="682"/>
      <c r="G12" s="682"/>
      <c r="H12" s="682"/>
      <c r="I12" s="682"/>
      <c r="J12" s="687" t="str">
        <f>VLOOKUP(L12,Reporte!$N$5:$BN$133,7,FALSE)</f>
        <v>Eficacia</v>
      </c>
      <c r="K12" s="687"/>
      <c r="L12" s="688" t="s">
        <v>1757</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Delegatura Prestadores de Servicios en Salud -DMEPSS</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196.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151.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61.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28C44-DF1D-4F01-8238-3B8C0AE1130A}">
  <sheetPr codeName="Hoja46"/>
  <dimension ref="A1:Q67"/>
  <sheetViews>
    <sheetView view="pageBreakPreview" topLeftCell="A6" zoomScale="80" zoomScaleNormal="73" zoomScaleSheetLayoutView="80" zoomScalePageLayoutView="55" workbookViewId="0">
      <selection activeCell="R12" sqref="R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M5 Gestión de Trámites​</v>
      </c>
      <c r="D5" s="669"/>
      <c r="E5" s="669"/>
      <c r="F5" s="669"/>
      <c r="G5" s="669"/>
      <c r="H5" s="669"/>
      <c r="I5" s="669"/>
      <c r="J5" s="669"/>
      <c r="K5" s="669"/>
      <c r="L5" s="669"/>
      <c r="M5" s="669"/>
      <c r="N5" s="669"/>
      <c r="O5" s="670"/>
      <c r="P5" s="101"/>
      <c r="Q5" s="102"/>
    </row>
    <row r="6" spans="1:17" ht="29.25" customHeight="1">
      <c r="A6" s="671" t="s">
        <v>8</v>
      </c>
      <c r="B6" s="672"/>
      <c r="C6" s="808" t="str">
        <f>VLOOKUP(L12,Reporte!$N$5:$BN$133,2,FALSE)</f>
        <v>Porcentaje de solicitudes tramitadas para la promoción de acuerdos de reestructuración de pasivos</v>
      </c>
      <c r="D6" s="808"/>
      <c r="E6" s="808"/>
      <c r="F6" s="808"/>
      <c r="G6" s="808"/>
      <c r="H6" s="808"/>
      <c r="I6" s="808"/>
      <c r="J6" s="808"/>
      <c r="K6" s="808"/>
      <c r="L6" s="808"/>
      <c r="M6" s="808"/>
      <c r="N6" s="808"/>
      <c r="O6" s="809"/>
      <c r="P6" s="99"/>
    </row>
    <row r="7" spans="1:17" ht="78.7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8.25" customHeight="1">
      <c r="A8" s="675" t="s">
        <v>464</v>
      </c>
      <c r="B8" s="656"/>
      <c r="C8" s="673" t="str">
        <f>VLOOKUP(L12,Reporte!$A$5:$N$133,13,FALSE)</f>
        <v>Analizar y tramitar las solicitudes de promoción de acuerdos de reestructuración de pasivos presentadas ante la Superintendencia Nacional de Salud por los prestadores públicos de servicios de salud, determinando las causales de aceptación o rechazo conforme a la normativa vigente</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solicitudes de acuerdos de restructuración de pasivos evaluados en el periodo </v>
      </c>
      <c r="D10" s="673"/>
      <c r="E10" s="673"/>
      <c r="F10" s="682" t="str">
        <f>VLOOKUP(L12,Reporte!$N$5:$BN$133,6,FALSE)</f>
        <v>Se mide el número de solicitudes de acuerdos de restructuración de pasivos evaluados en el periodo  sobre el  Número de acuerdos de restructuración de pasivos solicitados con vencimiento del término*100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6.25" customHeight="1" thickBot="1">
      <c r="A12" s="679"/>
      <c r="B12" s="650"/>
      <c r="C12" s="686" t="str">
        <f>VLOOKUP(L12,Reporte!$N$5:$BN$133,5,FALSE)</f>
        <v xml:space="preserve"> Número de acuerdos de restructuración de pasivos solicitados con vencimiento del término*100</v>
      </c>
      <c r="D12" s="673"/>
      <c r="E12" s="673"/>
      <c r="F12" s="682"/>
      <c r="G12" s="682"/>
      <c r="H12" s="682"/>
      <c r="I12" s="682"/>
      <c r="J12" s="687" t="str">
        <f>VLOOKUP(L12,Reporte!$N$5:$BN$133,7,FALSE)</f>
        <v>Eficacia</v>
      </c>
      <c r="K12" s="687"/>
      <c r="L12" s="688" t="s">
        <v>1760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6.2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Delegatura Prestadores de Servicios en Salud -DMEPSS</v>
      </c>
      <c r="N15" s="658"/>
      <c r="O15" s="659"/>
      <c r="P15" s="99"/>
    </row>
    <row r="16" spans="1:17" ht="26.25" customHeight="1">
      <c r="A16" s="705"/>
      <c r="B16" s="706"/>
      <c r="C16" s="813"/>
      <c r="D16" s="814"/>
      <c r="E16" s="815"/>
      <c r="F16" s="717"/>
      <c r="G16" s="718"/>
      <c r="H16" s="683" t="s">
        <v>40</v>
      </c>
      <c r="I16" s="683"/>
      <c r="J16" s="721" t="s">
        <v>466</v>
      </c>
      <c r="K16" s="722"/>
      <c r="L16" s="723"/>
      <c r="M16" s="660"/>
      <c r="N16" s="661"/>
      <c r="O16" s="662"/>
      <c r="P16" s="99"/>
    </row>
    <row r="17" spans="1:17" ht="26.25" customHeight="1"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86.2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56.2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09.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4B35-F0E7-44AF-AB07-A1598F85FE4C}">
  <sheetPr codeName="Hoja47"/>
  <dimension ref="A1:Q67"/>
  <sheetViews>
    <sheetView view="pageBreakPreview" zoomScale="80" zoomScaleNormal="73" zoomScaleSheetLayoutView="80" zoomScalePageLayoutView="55" workbookViewId="0">
      <selection activeCell="A13" sqref="A13:O13"/>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M5 Gestión de Trámites​</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Porcentaje de acciones de seguimiento a promotores de acuerdos de reestructuración de pasivos y gestión de la Junta de Vigilancia durante la celebración del acuerdo y ejecución de este</v>
      </c>
      <c r="D6" s="673"/>
      <c r="E6" s="673"/>
      <c r="F6" s="673"/>
      <c r="G6" s="673"/>
      <c r="H6" s="673"/>
      <c r="I6" s="673"/>
      <c r="J6" s="673"/>
      <c r="K6" s="673"/>
      <c r="L6" s="673"/>
      <c r="M6" s="673"/>
      <c r="N6" s="673"/>
      <c r="O6" s="674"/>
      <c r="P6" s="99"/>
    </row>
    <row r="7" spans="1:17" ht="74.2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9" customHeight="1">
      <c r="A8" s="675" t="s">
        <v>464</v>
      </c>
      <c r="B8" s="656"/>
      <c r="C8" s="673" t="str">
        <f>VLOOKUP(L12,Reporte!$A$5:$N$133,13,FALSE)</f>
        <v>Realizar seguimiento a la gestión de los promotores designados en los procesos de promoción de acuerdos de reestructuración de pasivos que se encuentran en etapa de celebración, para garantizar el cumplimiento de las disposiciones y la viabilidad del acuerdo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5" customHeight="1">
      <c r="A10" s="677"/>
      <c r="B10" s="678"/>
      <c r="C10" s="673" t="str">
        <f>VLOOKUP(L12,Reporte!$N$5:$BN$133,4,FALSE)</f>
        <v xml:space="preserve">Número de acciones de seguimiento a la gestión de promotores de acuerdos de reestructuración de pasivos y Junta de Vigilancia realizadas </v>
      </c>
      <c r="D10" s="673"/>
      <c r="E10" s="673"/>
      <c r="F10" s="682" t="str">
        <f>VLOOKUP(L12,Reporte!$N$5:$BN$133,6,FALSE)</f>
        <v>Se mide el número de acciones de seguimiento a la gestión de promotores de acuerdos de reestructuración de pasivos y Junta de Vigilancia realizadas  sobre el  Número de acciones de seguimiento a la gestión de promotores de acuerdos de reestructuración de pasivos y Junta de Vigilancia programadas *100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85.5" customHeight="1" thickBot="1">
      <c r="A12" s="679"/>
      <c r="B12" s="650"/>
      <c r="C12" s="686" t="str">
        <f>VLOOKUP(L12,Reporte!$N$5:$BN$133,5,FALSE)</f>
        <v xml:space="preserve"> Número de acciones de seguimiento a la gestión de promotores de acuerdos de reestructuración de pasivos y Junta de Vigilancia programadas *100</v>
      </c>
      <c r="D12" s="673"/>
      <c r="E12" s="673"/>
      <c r="F12" s="682"/>
      <c r="G12" s="682"/>
      <c r="H12" s="682"/>
      <c r="I12" s="682"/>
      <c r="J12" s="687" t="str">
        <f>VLOOKUP(L12,Reporte!$N$5:$BN$133,7,FALSE)</f>
        <v>Eficacia</v>
      </c>
      <c r="K12" s="687"/>
      <c r="L12" s="688" t="s">
        <v>1763</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5.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Delegatura Prestadores de Servicios en Salud -DMEPSS</v>
      </c>
      <c r="N15" s="658"/>
      <c r="O15" s="659"/>
      <c r="P15" s="99"/>
    </row>
    <row r="16" spans="1:17" ht="25.5" customHeight="1">
      <c r="A16" s="705"/>
      <c r="B16" s="706"/>
      <c r="C16" s="813"/>
      <c r="D16" s="814"/>
      <c r="E16" s="815"/>
      <c r="F16" s="717"/>
      <c r="G16" s="718"/>
      <c r="H16" s="683" t="s">
        <v>40</v>
      </c>
      <c r="I16" s="683"/>
      <c r="J16" s="721" t="s">
        <v>466</v>
      </c>
      <c r="K16" s="722"/>
      <c r="L16" s="723"/>
      <c r="M16" s="660"/>
      <c r="N16" s="661"/>
      <c r="O16" s="662"/>
      <c r="P16" s="99"/>
    </row>
    <row r="17" spans="1:17" ht="25.5" customHeight="1"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53.2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3247-116C-4392-9B51-0369E6C21D5F}">
  <sheetPr codeName="Hoja48"/>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 xml:space="preserve">Porcentaje de eventos de difusión, socialización y capacitación realizados en relación con las acciones y medidas especiales adoptadas a los Prestadores de Servicios de Salud-PSS de la Superintendencia Nacional de Salud </v>
      </c>
      <c r="D6" s="673"/>
      <c r="E6" s="673"/>
      <c r="F6" s="673"/>
      <c r="G6" s="673"/>
      <c r="H6" s="673"/>
      <c r="I6" s="673"/>
      <c r="J6" s="673"/>
      <c r="K6" s="673"/>
      <c r="L6" s="673"/>
      <c r="M6" s="673"/>
      <c r="N6" s="673"/>
      <c r="O6" s="674"/>
      <c r="P6" s="99"/>
    </row>
    <row r="7" spans="1:17" ht="48.7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33.75" customHeight="1">
      <c r="A8" s="675" t="s">
        <v>464</v>
      </c>
      <c r="B8" s="656"/>
      <c r="C8" s="673" t="str">
        <f>VLOOKUP(L12,Reporte!$A$5:$N$133,13,FALSE)</f>
        <v>Realizar eventos de difusión y socialización dirigidos a los Agentes Especiales Interventores y Contralores, sobre los fines, acciones y cumplimiento de las medidas especiales, con el propósito de garantizar su correcta implementación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Eventos de difusión, socialización y capacitación realizados </v>
      </c>
      <c r="D10" s="673"/>
      <c r="E10" s="673"/>
      <c r="F10" s="682" t="str">
        <f>VLOOKUP(L12,Reporte!$N$5:$BN$133,6,FALSE)</f>
        <v>Se mide el número de Eventos de difusión, socialización y capacitación realizados  sobre el  Número de Eventos de difusión, socialización y capacitación programados*100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Número de Eventos de difusión, socialización y capacitación programados*100</v>
      </c>
      <c r="D12" s="673"/>
      <c r="E12" s="673"/>
      <c r="F12" s="682"/>
      <c r="G12" s="682"/>
      <c r="H12" s="682"/>
      <c r="I12" s="682"/>
      <c r="J12" s="687" t="str">
        <f>VLOOKUP(L12,Reporte!$N$5:$BN$133,7,FALSE)</f>
        <v>Eficacia</v>
      </c>
      <c r="K12" s="687"/>
      <c r="L12" s="688" t="s">
        <v>1766</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 xml:space="preserve">Delegatura Prestadores de Servicios en Salud </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77.2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118.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113.2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65.2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164.2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272.2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C77DC-7DF7-4E76-9C6E-9616A9F6C997}">
  <sheetPr codeName="Hoja14"/>
  <dimension ref="A1:I40"/>
  <sheetViews>
    <sheetView zoomScaleNormal="100" workbookViewId="0">
      <pane ySplit="9" topLeftCell="A10" activePane="bottomLeft" state="frozen"/>
      <selection activeCell="D16" sqref="D16"/>
      <selection pane="bottomLeft" activeCell="C10" sqref="C10"/>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51"/>
      <c r="D7" s="36"/>
      <c r="E7" s="42"/>
      <c r="F7" s="36"/>
      <c r="G7" s="36"/>
    </row>
    <row r="8" spans="1:7" ht="20.25">
      <c r="A8" s="36"/>
      <c r="B8" s="41"/>
      <c r="C8" s="53" t="s">
        <v>238</v>
      </c>
      <c r="D8" s="36"/>
      <c r="E8" s="42"/>
      <c r="F8" s="36"/>
      <c r="G8" s="36"/>
    </row>
    <row r="9" spans="1:7">
      <c r="A9" s="36"/>
      <c r="B9" s="41"/>
      <c r="C9" s="51"/>
      <c r="D9" s="36"/>
      <c r="E9" s="42"/>
      <c r="F9" s="36"/>
      <c r="G9" s="36"/>
    </row>
    <row r="10" spans="1:7" ht="29.25" customHeight="1">
      <c r="A10" s="36"/>
      <c r="B10" s="41"/>
      <c r="C10" s="56" t="s">
        <v>1798</v>
      </c>
      <c r="D10" s="60" t="s">
        <v>1799</v>
      </c>
      <c r="E10" s="42"/>
      <c r="F10" s="36"/>
      <c r="G10" s="36"/>
    </row>
    <row r="11" spans="1:7" ht="36" customHeight="1">
      <c r="A11" s="36"/>
      <c r="B11" s="41"/>
      <c r="C11" s="56" t="s">
        <v>1801</v>
      </c>
      <c r="D11" s="60" t="s">
        <v>1802</v>
      </c>
      <c r="E11" s="42"/>
      <c r="F11" s="36"/>
      <c r="G11" s="36"/>
    </row>
    <row r="12" spans="1:7" ht="36" customHeight="1">
      <c r="A12" s="36"/>
      <c r="B12" s="41"/>
      <c r="C12" s="56" t="s">
        <v>1804</v>
      </c>
      <c r="D12" s="60" t="s">
        <v>1805</v>
      </c>
      <c r="E12" s="42"/>
      <c r="F12" s="36"/>
      <c r="G12" s="36"/>
    </row>
    <row r="13" spans="1:7" ht="36" customHeight="1">
      <c r="A13" s="36"/>
      <c r="B13" s="41"/>
      <c r="C13" s="56" t="s">
        <v>1807</v>
      </c>
      <c r="D13" s="60" t="s">
        <v>1808</v>
      </c>
      <c r="E13" s="42"/>
      <c r="F13" s="36"/>
      <c r="G13" s="36"/>
    </row>
    <row r="14" spans="1:7" ht="36" customHeight="1">
      <c r="A14" s="36"/>
      <c r="B14" s="41"/>
      <c r="C14" s="56" t="s">
        <v>1810</v>
      </c>
      <c r="D14" s="60" t="s">
        <v>1811</v>
      </c>
      <c r="E14" s="42"/>
      <c r="F14" s="36"/>
      <c r="G14" s="36"/>
    </row>
    <row r="15" spans="1:7" ht="36" customHeight="1">
      <c r="A15" s="36"/>
      <c r="B15" s="41"/>
      <c r="C15" s="56" t="s">
        <v>1813</v>
      </c>
      <c r="D15" s="60" t="s">
        <v>1814</v>
      </c>
      <c r="E15" s="42"/>
      <c r="F15" s="36"/>
      <c r="G15" s="36"/>
    </row>
    <row r="16" spans="1:7" ht="39.75" customHeight="1" thickBot="1">
      <c r="A16" s="36"/>
      <c r="B16" s="43"/>
      <c r="C16" s="54"/>
      <c r="D16" s="44"/>
      <c r="E16" s="45"/>
      <c r="F16" s="36"/>
      <c r="G16" s="36"/>
    </row>
    <row r="17" spans="1:7">
      <c r="A17" s="36"/>
      <c r="B17" s="36"/>
      <c r="C17" s="51"/>
      <c r="D17" s="36"/>
      <c r="E17" s="36"/>
      <c r="F17" s="36"/>
      <c r="G17" s="36"/>
    </row>
    <row r="18" spans="1:7">
      <c r="A18" s="36"/>
      <c r="B18" s="36"/>
      <c r="C18" s="51"/>
      <c r="D18" s="36"/>
      <c r="E18" s="36"/>
      <c r="F18" s="36"/>
      <c r="G18" s="36"/>
    </row>
    <row r="19" spans="1:7" hidden="1">
      <c r="A19" s="36"/>
      <c r="B19" s="36"/>
      <c r="C19" s="51"/>
      <c r="D19" s="36"/>
      <c r="E19" s="36"/>
      <c r="F19" s="36"/>
      <c r="G19" s="36"/>
    </row>
    <row r="20" spans="1:7" hidden="1">
      <c r="A20" s="36"/>
      <c r="B20" s="36"/>
      <c r="C20" s="51"/>
      <c r="D20" s="36"/>
      <c r="E20" s="36"/>
      <c r="F20" s="36"/>
      <c r="G20" s="36"/>
    </row>
    <row r="21" spans="1:7" hidden="1">
      <c r="A21" s="36"/>
      <c r="B21" s="36"/>
      <c r="C21" s="51"/>
      <c r="D21" s="36"/>
      <c r="E21" s="36"/>
      <c r="F21" s="36"/>
      <c r="G21" s="36"/>
    </row>
    <row r="22" spans="1:7" hidden="1">
      <c r="A22" s="36"/>
      <c r="B22" s="36"/>
      <c r="C22" s="51"/>
      <c r="D22" s="36"/>
      <c r="E22" s="36"/>
      <c r="F22" s="36"/>
      <c r="G22" s="36"/>
    </row>
    <row r="23" spans="1:7" hidden="1">
      <c r="A23" s="36"/>
      <c r="B23" s="36"/>
      <c r="C23" s="51"/>
      <c r="D23" s="36"/>
      <c r="E23" s="36"/>
      <c r="F23" s="36"/>
      <c r="G23" s="36"/>
    </row>
    <row r="24" spans="1:7"/>
    <row r="25" spans="1:7"/>
    <row r="26" spans="1:7"/>
    <row r="27" spans="1:7"/>
    <row r="28" spans="1:7"/>
    <row r="29" spans="1:7"/>
    <row r="30" spans="1:7"/>
    <row r="31" spans="1:7"/>
    <row r="32" spans="1:7" ht="14.25" customHeight="1"/>
    <row r="33" ht="14.25" customHeight="1"/>
    <row r="34" ht="14.25" customHeight="1"/>
    <row r="35" ht="14.25" customHeight="1"/>
    <row r="36" ht="14.25" customHeight="1"/>
    <row r="37" ht="14.25" customHeight="1"/>
    <row r="38" ht="14.25" customHeight="1"/>
    <row r="39" ht="14.25" customHeight="1"/>
    <row r="40" ht="14.25" customHeight="1"/>
  </sheetData>
  <hyperlinks>
    <hyperlink ref="C10" location="'E4-PA-001'!Área_de_impresión" display="M4-PA-001" xr:uid="{F4C64FD0-3403-4096-ACBE-7B797E85A08F}"/>
    <hyperlink ref="C11" location="'M4-PA-002'!Área_de_impresión" display="M4-PA-002" xr:uid="{9B93AC4A-9CE6-487D-8A61-A55508CABB92}"/>
    <hyperlink ref="C12" location="'E4-PA-003'!Área_de_impresión" display="M4-PA-003" xr:uid="{C2F5E968-F14A-4884-BDF8-297C479895B0}"/>
    <hyperlink ref="C13" location="'M4-PA-004'!Área_de_impresión" display="M4-PA-004" xr:uid="{F17BC1D1-4A64-463B-ACE5-ACB1A899FFC6}"/>
    <hyperlink ref="C14" location="'E4-PA-005'!Área_de_impresión" display="M4-PA-005" xr:uid="{06E4FC37-AD5A-49C0-9BD1-782BC3066529}"/>
    <hyperlink ref="C15" location="'E4-PA-006'!Área_de_impresión" display="M4-PA-006" xr:uid="{19511EE5-D7C8-4230-9422-F49DE922274C}"/>
  </hyperlinks>
  <pageMargins left="0.7" right="0.7" top="0.75" bottom="0.75" header="0.3" footer="0.3"/>
  <pageSetup paperSize="9" scale="76"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5228E-8DB2-4B06-BD2A-FDF006FEB47B}">
  <sheetPr codeName="Hoja49"/>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33" customHeight="1">
      <c r="A6" s="671" t="s">
        <v>8</v>
      </c>
      <c r="B6" s="672"/>
      <c r="C6" s="673" t="str">
        <f>VLOOKUP(L12,Reporte!$N$5:$BN$133,2,FALSE)</f>
        <v>Porcentaje de acciones de vigilancia implementadas frente a las alertas financieras identificadas en las ESE relacionadas con el reporte del insumo para la contribución ante la Supersalud</v>
      </c>
      <c r="D6" s="673"/>
      <c r="E6" s="673"/>
      <c r="F6" s="673"/>
      <c r="G6" s="673"/>
      <c r="H6" s="673"/>
      <c r="I6" s="673"/>
      <c r="J6" s="673"/>
      <c r="K6" s="673"/>
      <c r="L6" s="673"/>
      <c r="M6" s="673"/>
      <c r="N6" s="673"/>
      <c r="O6" s="674"/>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32.25" customHeight="1">
      <c r="A8" s="675" t="s">
        <v>464</v>
      </c>
      <c r="B8" s="656"/>
      <c r="C8" s="673" t="str">
        <f>VLOOKUP(L12,Reporte!$A$5:$N$133,13,FALSE)</f>
        <v>Implementar un plan de abordaje inmediato dirigido a las Empresas Sociales del Estado (ESE) que generen alertas, con el propósito de mejorar su situación financiera y mitigar riesgos asociados a la continuidad en la prestación de servicios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0.75" customHeight="1">
      <c r="A10" s="677"/>
      <c r="B10" s="678"/>
      <c r="C10" s="673" t="str">
        <f>VLOOKUP(L12,Reporte!$N$5:$BN$133,4,FALSE)</f>
        <v xml:space="preserve">Número de acciones implementadas en el marco del plan de abordaje inmediato para las ESE </v>
      </c>
      <c r="D10" s="673"/>
      <c r="E10" s="673"/>
      <c r="F10" s="682" t="str">
        <f>VLOOKUP(L12,Reporte!$N$5:$BN$133,6,FALSE)</f>
        <v>Se mide el número de acciones implementadas en el marco del plan de abordaje inmediato para las ESE  sobre el  No de acciones identificadas que han generado alertas relacionadas con su situación financiera*100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5.5" customHeight="1" thickBot="1">
      <c r="A12" s="679"/>
      <c r="B12" s="650"/>
      <c r="C12" s="686" t="str">
        <f>VLOOKUP(L12,Reporte!$N$5:$BN$133,5,FALSE)</f>
        <v xml:space="preserve"> No de acciones identificadas que han generado alertas relacionadas con su situación financiera*100</v>
      </c>
      <c r="D12" s="673"/>
      <c r="E12" s="673"/>
      <c r="F12" s="682"/>
      <c r="G12" s="682"/>
      <c r="H12" s="682"/>
      <c r="I12" s="682"/>
      <c r="J12" s="687" t="str">
        <f>VLOOKUP(L12,Reporte!$N$5:$BN$133,7,FALSE)</f>
        <v>Eficacia</v>
      </c>
      <c r="K12" s="687"/>
      <c r="L12" s="688" t="s">
        <v>1769</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7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63.7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46.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7998E-8CC8-481D-93BD-89D44299855B}">
  <sheetPr codeName="Hoja5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 xml:space="preserve">Porcentaje de ESE con seguimiento a los recursos asignados para la implementación de los equipos básicos en Salud </v>
      </c>
      <c r="D6" s="673"/>
      <c r="E6" s="673"/>
      <c r="F6" s="673"/>
      <c r="G6" s="673"/>
      <c r="H6" s="673"/>
      <c r="I6" s="673"/>
      <c r="J6" s="673"/>
      <c r="K6" s="673"/>
      <c r="L6" s="673"/>
      <c r="M6" s="673"/>
      <c r="N6" s="673"/>
      <c r="O6" s="674"/>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31.5" customHeight="1">
      <c r="A8" s="675" t="s">
        <v>464</v>
      </c>
      <c r="B8" s="656"/>
      <c r="C8" s="673" t="str">
        <f>VLOOKUP(L12,Reporte!$A$5:$N$133,13,FALSE)</f>
        <v>Realizar seguimiento a la implementación del Programa de Equipos Básicos en Salud, en el marco de la estrategia de Atención Primaria en Salud (APS) implementada por el Ministerio de Salud y Protección Social, para garantizar su correcta ejecución y fortalecimiento territorial</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ESE con seguimientos efectuados </v>
      </c>
      <c r="D10" s="673"/>
      <c r="E10" s="673"/>
      <c r="F10" s="682" t="str">
        <f>VLOOKUP(L12,Reporte!$N$5:$BN$133,6,FALSE)</f>
        <v>Se mide el número de ESE con seguimientos efectuados  sobre el  Numero de ESE priorizadas para seguimiento * 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Numero de ESE priorizadas para seguimiento * 100</v>
      </c>
      <c r="D12" s="673"/>
      <c r="E12" s="673"/>
      <c r="F12" s="682"/>
      <c r="G12" s="682"/>
      <c r="H12" s="682"/>
      <c r="I12" s="682"/>
      <c r="J12" s="687" t="str">
        <f>VLOOKUP(L12,Reporte!$N$5:$BN$133,7,FALSE)</f>
        <v>Eficacia</v>
      </c>
      <c r="K12" s="687"/>
      <c r="L12" s="688" t="s">
        <v>1772</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07C55-85AD-4970-BEF3-2B6EB5E20A13}">
  <sheetPr codeName="Hoja143"/>
  <dimension ref="A1:Q67"/>
  <sheetViews>
    <sheetView view="pageBreakPreview" zoomScale="80" zoomScaleNormal="73" zoomScaleSheetLayoutView="80" zoomScalePageLayoutView="55" workbookViewId="0">
      <selection activeCell="Q26" sqref="Q26"/>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Porcentaje de seguimiento ejecutado sobre los Programas de Mejoramiento Institucional (PMI)</v>
      </c>
      <c r="D6" s="673"/>
      <c r="E6" s="673"/>
      <c r="F6" s="673"/>
      <c r="G6" s="673"/>
      <c r="H6" s="673"/>
      <c r="I6" s="673"/>
      <c r="J6" s="673"/>
      <c r="K6" s="673"/>
      <c r="L6" s="673"/>
      <c r="M6" s="673"/>
      <c r="N6" s="673"/>
      <c r="O6" s="674"/>
      <c r="P6" s="99"/>
    </row>
    <row r="7" spans="1:17" ht="58.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30" customHeight="1">
      <c r="A8" s="675" t="s">
        <v>464</v>
      </c>
      <c r="B8" s="656"/>
      <c r="C8" s="673" t="str">
        <f>VLOOKUP(L12,Reporte!$A$5:$N$133,13,FALSE)</f>
        <v>Realizar seguimiento a la gestión del Programa de Mejoramiento Institucional (PMI), verificando el cumplimiento de metas, cronogramas y acciones definidas, para garantizar la mejora continua y la sostenibilidad de la gestión institucional</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seguimientos adelantados a los PMI </v>
      </c>
      <c r="D10" s="673"/>
      <c r="E10" s="673"/>
      <c r="F10" s="682" t="str">
        <f>VLOOKUP(L12,Reporte!$N$5:$BN$133,6,FALSE)</f>
        <v>Se mide el número de seguimientos adelantados a los PMI  sobre el  Numero de PMI reportados para seguimiento*100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Numero de PMI reportados para seguimiento*100</v>
      </c>
      <c r="D12" s="673"/>
      <c r="E12" s="673"/>
      <c r="F12" s="682"/>
      <c r="G12" s="682"/>
      <c r="H12" s="682"/>
      <c r="I12" s="682"/>
      <c r="J12" s="687" t="str">
        <f>VLOOKUP(L12,Reporte!$N$5:$BN$133,7,FALSE)</f>
        <v>Eficacia</v>
      </c>
      <c r="K12" s="687"/>
      <c r="L12" s="688" t="s">
        <v>1775</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101.2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63.7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90.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61:O61"/>
    <mergeCell ref="A62:O62"/>
    <mergeCell ref="A63:O63"/>
    <mergeCell ref="A64:O65"/>
    <mergeCell ref="A67:D67"/>
    <mergeCell ref="E67:F67"/>
    <mergeCell ref="A55:O55"/>
    <mergeCell ref="A56:O56"/>
    <mergeCell ref="A57:O57"/>
    <mergeCell ref="A58:O58"/>
    <mergeCell ref="A59:O59"/>
    <mergeCell ref="A60:O60"/>
    <mergeCell ref="A49:O49"/>
    <mergeCell ref="A50:O50"/>
    <mergeCell ref="A51:O51"/>
    <mergeCell ref="A52:O52"/>
    <mergeCell ref="A53:O53"/>
    <mergeCell ref="A54:O54"/>
    <mergeCell ref="A43:O43"/>
    <mergeCell ref="A44:O44"/>
    <mergeCell ref="A45:O45"/>
    <mergeCell ref="A46:O46"/>
    <mergeCell ref="A47:O47"/>
    <mergeCell ref="A48:O48"/>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D0BCC-13E4-4DAA-B966-7FE43F65434A}">
  <sheetPr codeName="Hoja53"/>
  <dimension ref="A1:Q67"/>
  <sheetViews>
    <sheetView view="pageBreakPreview" topLeftCell="A6" zoomScale="80" zoomScaleNormal="73" zoomScaleSheetLayoutView="80" zoomScalePageLayoutView="55" workbookViewId="0">
      <selection activeCell="C15" sqref="C15:E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M5 Gestión de Trámites​</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Porcentaje de recursos de apelación por evaluación de gerentes y evaluación no satisfactoria por no presentación del plan de gestión</v>
      </c>
      <c r="D6" s="673"/>
      <c r="E6" s="673"/>
      <c r="F6" s="673"/>
      <c r="G6" s="673"/>
      <c r="H6" s="673"/>
      <c r="I6" s="673"/>
      <c r="J6" s="673"/>
      <c r="K6" s="673"/>
      <c r="L6" s="673"/>
      <c r="M6" s="673"/>
      <c r="N6" s="673"/>
      <c r="O6" s="674"/>
      <c r="P6" s="99"/>
    </row>
    <row r="7" spans="1:17" ht="7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2.25" customHeight="1">
      <c r="A8" s="675" t="s">
        <v>464</v>
      </c>
      <c r="B8" s="656"/>
      <c r="C8" s="673" t="str">
        <f>VLOOKUP(L12,Reporte!$A$5:$N$133,13,FALSE)</f>
        <v>Resolver los recursos de apelación por evaluación de gerentes y evaluación no satisfactoria por no presentación de proyecto de plan de gestión o de informe de cumplimiento de plan de gestión de las Empresas Sociales del Estado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102.75" customHeight="1">
      <c r="A10" s="677"/>
      <c r="B10" s="678"/>
      <c r="C10" s="673" t="str">
        <f>VLOOKUP(L12,Reporte!$N$5:$BN$133,4,FALSE)</f>
        <v xml:space="preserve">Número de recursos de apelación por evaluación de gerentes y evaluación no satisfactoria por no presentación del plan de gestión, gestionadas en los tiempos establecidos </v>
      </c>
      <c r="D10" s="673"/>
      <c r="E10" s="673"/>
      <c r="F10" s="682" t="str">
        <f>VLOOKUP(L12,Reporte!$N$5:$BN$133,6,FALSE)</f>
        <v>Se mide el número de recursos de apelación por evaluación de gerentes y evaluación no satisfactoria por no presentación del plan de gestión, gestionadas en los tiempos establecidos  sobre el  Número de recursos de apelación por evaluación de gerentes y evaluación no satisfactoria por no presentación del plan de gestión recibidas*100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93" customHeight="1" thickBot="1">
      <c r="A12" s="679"/>
      <c r="B12" s="650"/>
      <c r="C12" s="686" t="str">
        <f>VLOOKUP(L12,Reporte!$N$5:$BN$133,5,FALSE)</f>
        <v xml:space="preserve"> Número de recursos de apelación por evaluación de gerentes y evaluación no satisfactoria por no presentación del plan de gestión recibidas*100</v>
      </c>
      <c r="D12" s="673"/>
      <c r="E12" s="673"/>
      <c r="F12" s="682"/>
      <c r="G12" s="682"/>
      <c r="H12" s="682"/>
      <c r="I12" s="682"/>
      <c r="J12" s="687" t="str">
        <f>VLOOKUP(L12,Reporte!$N$5:$BN$133,7,FALSE)</f>
        <v>Eficacia</v>
      </c>
      <c r="K12" s="687"/>
      <c r="L12" s="688" t="s">
        <v>1780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79A44-AABD-4785-A7D0-3332E6C14DF2}">
  <sheetPr codeName="Hoja52"/>
  <dimension ref="A1:Q67"/>
  <sheetViews>
    <sheetView view="pageBreakPreview" zoomScale="80" zoomScaleNormal="73" zoomScaleSheetLayoutView="80" zoomScalePageLayoutView="55" workbookViewId="0">
      <selection activeCell="Q14" sqref="Q1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M5 Gestión de Trámites​</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Porcentaje de solicitudes gestionadas de los vigilados relacionados con reformas estatutarias</v>
      </c>
      <c r="D6" s="673"/>
      <c r="E6" s="673"/>
      <c r="F6" s="673"/>
      <c r="G6" s="673"/>
      <c r="H6" s="673"/>
      <c r="I6" s="673"/>
      <c r="J6" s="673"/>
      <c r="K6" s="673"/>
      <c r="L6" s="673"/>
      <c r="M6" s="673"/>
      <c r="N6" s="673"/>
      <c r="O6" s="674"/>
      <c r="P6" s="99"/>
    </row>
    <row r="7" spans="1:17" ht="7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5.25" customHeight="1">
      <c r="A8" s="675" t="s">
        <v>464</v>
      </c>
      <c r="B8" s="656"/>
      <c r="C8" s="673" t="str">
        <f>VLOOKUP(L12,Reporte!$A$5:$N$133,13,FALSE)</f>
        <v>Resolver o gestionar las solicitudes de los vigilados relacionadas con las Reformas Estatutarias de IPS conforme a los descrito en la normatividad vigente</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solicitudes de reformas estatutarias gestionadas </v>
      </c>
      <c r="D10" s="673"/>
      <c r="E10" s="673"/>
      <c r="F10" s="682" t="str">
        <f>VLOOKUP(L12,Reporte!$N$5:$BN$133,6,FALSE)</f>
        <v>Se mide el número de solicitudes de reformas estatutarias gestionadas  sobre el  Número de solicitudes de reformas estatutarias recibidas para trámite en la vigencia*100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Número de solicitudes de reformas estatutarias recibidas para trámite en la vigencia*100</v>
      </c>
      <c r="D12" s="673"/>
      <c r="E12" s="673"/>
      <c r="F12" s="682"/>
      <c r="G12" s="682"/>
      <c r="H12" s="682"/>
      <c r="I12" s="682"/>
      <c r="J12" s="687" t="str">
        <f>VLOOKUP(L12,Reporte!$N$5:$BN$133,7,FALSE)</f>
        <v>Eficacia</v>
      </c>
      <c r="K12" s="687"/>
      <c r="L12" s="688" t="s">
        <v>1778</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101.2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63.7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123.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62"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C3C66-D736-4478-8CD0-8EE0C9795DF1}">
  <sheetPr codeName="Hoja54"/>
  <dimension ref="A1:Q67"/>
  <sheetViews>
    <sheetView view="pageBreakPreview" zoomScale="80" zoomScaleNormal="73" zoomScaleSheetLayoutView="80" zoomScalePageLayoutView="55" workbookViewId="0">
      <selection activeCell="A8" sqref="A8:XFD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Porcentaje de planes de mejoramiento evaluados</v>
      </c>
      <c r="D6" s="673"/>
      <c r="E6" s="673"/>
      <c r="F6" s="673"/>
      <c r="G6" s="673"/>
      <c r="H6" s="673"/>
      <c r="I6" s="673"/>
      <c r="J6" s="673"/>
      <c r="K6" s="673"/>
      <c r="L6" s="673"/>
      <c r="M6" s="673"/>
      <c r="N6" s="673"/>
      <c r="O6" s="674"/>
      <c r="P6" s="99"/>
    </row>
    <row r="7" spans="1:17" ht="58.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33" customHeight="1">
      <c r="A8" s="675" t="s">
        <v>464</v>
      </c>
      <c r="B8" s="656"/>
      <c r="C8" s="673" t="str">
        <f>VLOOKUP(L12,Reporte!$A$5:$N$133,13,FALSE)</f>
        <v>Efectuar seguimiento a los planes de mejoramiento derivados de las auditorías realizadas a los Prestadores de Servicios de Salud (PSS), con el objetivo de verificar la implementación y efectividad de las acciones correctivas y preventivas adoptadas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8.5" customHeight="1">
      <c r="A10" s="677"/>
      <c r="B10" s="678"/>
      <c r="C10" s="673" t="str">
        <f>VLOOKUP(L12,Reporte!$N$5:$BN$133,4,FALSE)</f>
        <v xml:space="preserve">Número de planes de mejoramiento evaluados </v>
      </c>
      <c r="D10" s="673"/>
      <c r="E10" s="673"/>
      <c r="F10" s="682" t="str">
        <f>VLOOKUP(L12,Reporte!$N$5:$BN$133,6,FALSE)</f>
        <v>Se mide el número de planes de mejoramiento evaluados  sobre el  Número de Planes de mejoramiento recibidos para PSS*100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Número de Planes de mejoramiento recibidos para PSS*100</v>
      </c>
      <c r="D12" s="673"/>
      <c r="E12" s="673"/>
      <c r="F12" s="682"/>
      <c r="G12" s="682"/>
      <c r="H12" s="682"/>
      <c r="I12" s="682"/>
      <c r="J12" s="687" t="str">
        <f>VLOOKUP(L12,Reporte!$N$5:$BN$133,7,FALSE)</f>
        <v>Eficacia</v>
      </c>
      <c r="K12" s="687"/>
      <c r="L12" s="688" t="s">
        <v>1783</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52.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54"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8.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9518-0FCC-42E2-81C7-E33C4151A96D}">
  <sheetPr codeName="Hoja5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27.75" customHeight="1">
      <c r="A6" s="671" t="s">
        <v>8</v>
      </c>
      <c r="B6" s="672"/>
      <c r="C6" s="673" t="str">
        <f>VLOOKUP(L12,Reporte!$N$5:$BN$133,2,FALSE)</f>
        <v>Porcentaje de acciones de Inspección y Vigilancia para monitoreo de los riesgos</v>
      </c>
      <c r="D6" s="673"/>
      <c r="E6" s="673"/>
      <c r="F6" s="673"/>
      <c r="G6" s="673"/>
      <c r="H6" s="673"/>
      <c r="I6" s="673"/>
      <c r="J6" s="673"/>
      <c r="K6" s="673"/>
      <c r="L6" s="673"/>
      <c r="M6" s="673"/>
      <c r="N6" s="673"/>
      <c r="O6" s="674"/>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30" customHeight="1">
      <c r="A8" s="675" t="s">
        <v>464</v>
      </c>
      <c r="B8" s="656"/>
      <c r="C8" s="673" t="str">
        <f>VLOOKUP(L12,Reporte!$A$5:$N$133,13,FALSE)</f>
        <v>Realizar el monitoreo de los riesgos identificados y su gestión en los prestadores de servicios de salud priorizados, aplicando las herramientas establecidas por la Dirección de Inspección y Vigilancia para Prestadores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2.75" customHeight="1">
      <c r="A10" s="677"/>
      <c r="B10" s="678"/>
      <c r="C10" s="673" t="str">
        <f>VLOOKUP(L12,Reporte!$N$5:$BN$133,4,FALSE)</f>
        <v xml:space="preserve">Numero de acciones de Inspección y Vigilancia ejecutadas para monitoreo de los riesgos </v>
      </c>
      <c r="D10" s="673"/>
      <c r="E10" s="673"/>
      <c r="F10" s="682" t="str">
        <f>VLOOKUP(L12,Reporte!$N$5:$BN$133,6,FALSE)</f>
        <v>Se mide el número de acciones de Inspección y Vigilancia ejecutadas para monitoreo de los riesgos  sobre el  Número de acciones de Inspección y Vigilancia programadas para monitoreo de los riesgos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Número de acciones de Inspección y Vigilancia programadas para monitoreo de los riesgos</v>
      </c>
      <c r="D12" s="673"/>
      <c r="E12" s="673"/>
      <c r="F12" s="682"/>
      <c r="G12" s="682"/>
      <c r="H12" s="682"/>
      <c r="I12" s="682"/>
      <c r="J12" s="687" t="str">
        <f>VLOOKUP(L12,Reporte!$N$5:$BN$133,7,FALSE)</f>
        <v>Eficacia</v>
      </c>
      <c r="K12" s="687"/>
      <c r="L12" s="688" t="s">
        <v>1786</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9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50E01-3242-4622-9399-C9787A08ECDB}">
  <sheetPr codeName="Hoja56"/>
  <dimension ref="A1:Q67"/>
  <sheetViews>
    <sheetView view="pageBreakPreview" topLeftCell="A9" zoomScale="80" zoomScaleNormal="73" zoomScaleSheetLayoutView="80" zoomScalePageLayoutView="55" workbookViewId="0">
      <selection activeCell="A26" sqref="A26:D3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28.5" customHeight="1">
      <c r="A6" s="671" t="s">
        <v>8</v>
      </c>
      <c r="B6" s="672"/>
      <c r="C6" s="673" t="str">
        <f>VLOOKUP(L12,Reporte!$N$5:$BN$133,2,FALSE)</f>
        <v>Orientaciones Técnicas ejecutadas a los PSS</v>
      </c>
      <c r="D6" s="673"/>
      <c r="E6" s="673"/>
      <c r="F6" s="673"/>
      <c r="G6" s="673"/>
      <c r="H6" s="673"/>
      <c r="I6" s="673"/>
      <c r="J6" s="673"/>
      <c r="K6" s="673"/>
      <c r="L6" s="673"/>
      <c r="M6" s="673"/>
      <c r="N6" s="673"/>
      <c r="O6" s="674"/>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44.25" customHeight="1">
      <c r="A8" s="675" t="s">
        <v>464</v>
      </c>
      <c r="B8" s="656"/>
      <c r="C8" s="673" t="str">
        <f>VLOOKUP(L12,Reporte!$A$5:$N$133,13,FALSE)</f>
        <v>Realizar orientaciones técnicas a los Prestadores de Servicios de Salud (PSS) priorizados, en temas relacionados con eventos de interés en salud pública, gestión de riesgos y Atención Primaria Integral en Salud, en el marco del Plan Decenal de Salud Pública, con el fin de fortalecer sus capacidades institucionales y mejorar la calidad de la atención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orientaciones técnicas realizadas a los PSS</v>
      </c>
      <c r="D10" s="673"/>
      <c r="E10" s="673"/>
      <c r="F10" s="682" t="str">
        <f>VLOOKUP(L12,Reporte!$N$5:$BN$133,6,FALSE)</f>
        <v>Se mide el número de orientaciones técnicas realizadas a los PSS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1789</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30</v>
      </c>
      <c r="D15" s="779"/>
      <c r="E15" s="780"/>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30</v>
      </c>
      <c r="D26" s="131">
        <f>+C26*0.98</f>
        <v>29.4</v>
      </c>
      <c r="E26" s="118"/>
      <c r="F26" s="118"/>
      <c r="G26" s="730"/>
      <c r="H26" s="730"/>
      <c r="I26" s="741"/>
      <c r="J26" s="741"/>
      <c r="K26" s="741"/>
      <c r="L26" s="730"/>
      <c r="M26" s="730"/>
      <c r="N26" s="730"/>
      <c r="O26" s="743"/>
      <c r="P26" s="119"/>
      <c r="Q26" s="120"/>
    </row>
    <row r="27" spans="1:17" s="98" customFormat="1" ht="15">
      <c r="A27" s="116" t="s">
        <v>95</v>
      </c>
      <c r="B27" s="131">
        <f>+D22</f>
        <v>0</v>
      </c>
      <c r="C27" s="131">
        <f>+C26</f>
        <v>30</v>
      </c>
      <c r="D27" s="131">
        <f>+D26</f>
        <v>29.4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30</v>
      </c>
      <c r="D28" s="131">
        <f t="shared" si="0"/>
        <v>29.4</v>
      </c>
      <c r="E28" s="118"/>
      <c r="F28" s="118"/>
      <c r="G28" s="730"/>
      <c r="H28" s="730"/>
      <c r="I28" s="730"/>
      <c r="J28" s="730"/>
      <c r="K28" s="118"/>
      <c r="L28" s="730"/>
      <c r="M28" s="730"/>
      <c r="N28" s="730"/>
      <c r="O28" s="743"/>
      <c r="P28" s="119"/>
      <c r="Q28" s="120"/>
    </row>
    <row r="29" spans="1:17" s="98" customFormat="1" ht="15">
      <c r="A29" s="116" t="s">
        <v>97</v>
      </c>
      <c r="B29" s="131">
        <f>+F22</f>
        <v>0</v>
      </c>
      <c r="C29" s="131">
        <f t="shared" si="0"/>
        <v>30</v>
      </c>
      <c r="D29" s="131">
        <f t="shared" si="0"/>
        <v>29.4</v>
      </c>
      <c r="E29" s="118"/>
      <c r="F29" s="118"/>
      <c r="G29" s="730"/>
      <c r="H29" s="730"/>
      <c r="I29" s="730"/>
      <c r="J29" s="730"/>
      <c r="K29" s="118"/>
      <c r="L29" s="730"/>
      <c r="M29" s="730"/>
      <c r="N29" s="730"/>
      <c r="O29" s="743"/>
      <c r="P29" s="119"/>
      <c r="Q29" s="120"/>
    </row>
    <row r="30" spans="1:17" s="98" customFormat="1" ht="15">
      <c r="A30" s="116" t="s">
        <v>98</v>
      </c>
      <c r="B30" s="131">
        <f>+G22</f>
        <v>0</v>
      </c>
      <c r="C30" s="131">
        <f t="shared" si="0"/>
        <v>30</v>
      </c>
      <c r="D30" s="131">
        <f t="shared" si="0"/>
        <v>29.4</v>
      </c>
      <c r="E30" s="118"/>
      <c r="F30" s="118"/>
      <c r="G30" s="730"/>
      <c r="H30" s="730"/>
      <c r="I30" s="730"/>
      <c r="J30" s="730"/>
      <c r="K30" s="118"/>
      <c r="L30" s="730"/>
      <c r="M30" s="730"/>
      <c r="N30" s="730"/>
      <c r="O30" s="743"/>
      <c r="P30" s="119"/>
      <c r="Q30" s="120"/>
    </row>
    <row r="31" spans="1:17" s="98" customFormat="1" ht="15">
      <c r="A31" s="116" t="s">
        <v>99</v>
      </c>
      <c r="B31" s="131">
        <f>+H22</f>
        <v>0</v>
      </c>
      <c r="C31" s="131">
        <f t="shared" si="0"/>
        <v>30</v>
      </c>
      <c r="D31" s="131">
        <f t="shared" si="0"/>
        <v>29.4</v>
      </c>
      <c r="E31" s="118"/>
      <c r="F31" s="118"/>
      <c r="G31" s="730"/>
      <c r="H31" s="730"/>
      <c r="I31" s="730"/>
      <c r="J31" s="730"/>
      <c r="K31" s="118"/>
      <c r="L31" s="730"/>
      <c r="M31" s="730"/>
      <c r="N31" s="730"/>
      <c r="O31" s="743"/>
      <c r="P31" s="119"/>
      <c r="Q31" s="120"/>
    </row>
    <row r="32" spans="1:17" s="98" customFormat="1" ht="15">
      <c r="A32" s="116" t="s">
        <v>100</v>
      </c>
      <c r="B32" s="131">
        <f>+I22</f>
        <v>0</v>
      </c>
      <c r="C32" s="131">
        <f t="shared" si="0"/>
        <v>30</v>
      </c>
      <c r="D32" s="131">
        <f t="shared" si="0"/>
        <v>29.4</v>
      </c>
      <c r="E32" s="118"/>
      <c r="F32" s="118"/>
      <c r="G32" s="730"/>
      <c r="H32" s="730"/>
      <c r="I32" s="730"/>
      <c r="J32" s="730"/>
      <c r="K32" s="118"/>
      <c r="L32" s="730"/>
      <c r="M32" s="730"/>
      <c r="N32" s="730"/>
      <c r="O32" s="743"/>
      <c r="P32" s="119"/>
      <c r="Q32" s="120"/>
    </row>
    <row r="33" spans="1:17" s="98" customFormat="1" ht="15">
      <c r="A33" s="116" t="s">
        <v>101</v>
      </c>
      <c r="B33" s="131">
        <f>+J22</f>
        <v>0</v>
      </c>
      <c r="C33" s="131">
        <f t="shared" si="0"/>
        <v>30</v>
      </c>
      <c r="D33" s="131">
        <f t="shared" si="0"/>
        <v>29.4</v>
      </c>
      <c r="E33" s="118"/>
      <c r="F33" s="118"/>
      <c r="G33" s="730"/>
      <c r="H33" s="730"/>
      <c r="I33" s="730"/>
      <c r="J33" s="730"/>
      <c r="K33" s="118"/>
      <c r="L33" s="730"/>
      <c r="M33" s="730"/>
      <c r="N33" s="730"/>
      <c r="O33" s="743"/>
      <c r="P33" s="119"/>
      <c r="Q33" s="120"/>
    </row>
    <row r="34" spans="1:17" s="98" customFormat="1" ht="15">
      <c r="A34" s="116" t="s">
        <v>102</v>
      </c>
      <c r="B34" s="131">
        <f>+K22</f>
        <v>0</v>
      </c>
      <c r="C34" s="131">
        <f t="shared" si="0"/>
        <v>30</v>
      </c>
      <c r="D34" s="131">
        <f t="shared" si="0"/>
        <v>29.4</v>
      </c>
      <c r="E34" s="118"/>
      <c r="F34" s="118"/>
      <c r="G34" s="730"/>
      <c r="H34" s="730"/>
      <c r="I34" s="730"/>
      <c r="J34" s="730"/>
      <c r="K34" s="118"/>
      <c r="L34" s="730"/>
      <c r="M34" s="730"/>
      <c r="N34" s="730"/>
      <c r="O34" s="743"/>
      <c r="P34" s="119"/>
      <c r="Q34" s="120"/>
    </row>
    <row r="35" spans="1:17" s="98" customFormat="1" ht="15">
      <c r="A35" s="116" t="s">
        <v>103</v>
      </c>
      <c r="B35" s="131">
        <f>+L22</f>
        <v>0</v>
      </c>
      <c r="C35" s="131">
        <f t="shared" si="0"/>
        <v>30</v>
      </c>
      <c r="D35" s="131">
        <f t="shared" si="0"/>
        <v>29.4</v>
      </c>
      <c r="E35" s="118"/>
      <c r="F35" s="118"/>
      <c r="G35" s="730"/>
      <c r="H35" s="730"/>
      <c r="I35" s="730"/>
      <c r="J35" s="730"/>
      <c r="K35" s="118"/>
      <c r="L35" s="730"/>
      <c r="M35" s="730"/>
      <c r="N35" s="730"/>
      <c r="O35" s="743"/>
      <c r="P35" s="119"/>
      <c r="Q35" s="120"/>
    </row>
    <row r="36" spans="1:17" s="98" customFormat="1" ht="15">
      <c r="A36" s="116" t="s">
        <v>104</v>
      </c>
      <c r="B36" s="131">
        <f>+M22</f>
        <v>0</v>
      </c>
      <c r="C36" s="131">
        <f t="shared" si="0"/>
        <v>30</v>
      </c>
      <c r="D36" s="131">
        <f t="shared" si="0"/>
        <v>29.4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30</v>
      </c>
      <c r="D37" s="131">
        <f t="shared" si="0"/>
        <v>29.4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30</v>
      </c>
      <c r="D38" s="133">
        <f>+D37</f>
        <v>29.4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598F0-2889-47B8-ABF1-BA291B5514D9}">
  <sheetPr codeName="Hoja57"/>
  <dimension ref="A1:Q67"/>
  <sheetViews>
    <sheetView view="pageBreakPreview" topLeftCell="A6" zoomScale="80" zoomScaleNormal="73" zoomScaleSheetLayoutView="80" zoomScalePageLayoutView="55" workbookViewId="0">
      <selection activeCell="A15" sqref="A15:B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Medidas cautelares impuestas a los prestadores de servicios de salud a los que se les realizaron auditorías</v>
      </c>
      <c r="D6" s="673"/>
      <c r="E6" s="673"/>
      <c r="F6" s="673"/>
      <c r="G6" s="673"/>
      <c r="H6" s="673"/>
      <c r="I6" s="673"/>
      <c r="J6" s="673"/>
      <c r="K6" s="673"/>
      <c r="L6" s="673"/>
      <c r="M6" s="673"/>
      <c r="N6" s="673"/>
      <c r="O6" s="674"/>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33.75" customHeight="1">
      <c r="A8" s="675" t="s">
        <v>464</v>
      </c>
      <c r="B8" s="656"/>
      <c r="C8" s="673" t="str">
        <f>VLOOKUP(L12,Reporte!$A$5:$N$133,13,FALSE)</f>
        <v xml:space="preserve">Implementar acciones preventivas orientadas a evitar la materialización de riesgos que puedan afectar la vida o la integridad física de los usuarios, así como comprometer el adecuado funcionamiento del Sistema General de Seguridad Social en Salud-SGSSS.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Medidas cautelares impuestas a prestadores auditados</v>
      </c>
      <c r="D10" s="673"/>
      <c r="E10" s="673"/>
      <c r="F10" s="682" t="str">
        <f>VLOOKUP(L12,Reporte!$N$5:$BN$133,6,FALSE)</f>
        <v>Se mide el número de Medidas cautelares impuestas a prestadores auditados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1792</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v>1</v>
      </c>
      <c r="D15" s="779"/>
      <c r="E15" s="780"/>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v>
      </c>
      <c r="D26" s="131">
        <f>+C26*0.98</f>
        <v>0.98</v>
      </c>
      <c r="E26" s="118"/>
      <c r="F26" s="118"/>
      <c r="G26" s="730"/>
      <c r="H26" s="730"/>
      <c r="I26" s="741"/>
      <c r="J26" s="741"/>
      <c r="K26" s="741"/>
      <c r="L26" s="730"/>
      <c r="M26" s="730"/>
      <c r="N26" s="730"/>
      <c r="O26" s="743"/>
      <c r="P26" s="119"/>
      <c r="Q26" s="120"/>
    </row>
    <row r="27" spans="1:17" s="98" customFormat="1" ht="15">
      <c r="A27" s="116" t="s">
        <v>95</v>
      </c>
      <c r="B27" s="131">
        <f>+D22</f>
        <v>0</v>
      </c>
      <c r="C27" s="131">
        <f>+C26</f>
        <v>1</v>
      </c>
      <c r="D27" s="131">
        <f>+D26</f>
        <v>0.98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v>
      </c>
      <c r="D28" s="131">
        <f t="shared" si="0"/>
        <v>0.98</v>
      </c>
      <c r="E28" s="118"/>
      <c r="F28" s="118"/>
      <c r="G28" s="730"/>
      <c r="H28" s="730"/>
      <c r="I28" s="730"/>
      <c r="J28" s="730"/>
      <c r="K28" s="118"/>
      <c r="L28" s="730"/>
      <c r="M28" s="730"/>
      <c r="N28" s="730"/>
      <c r="O28" s="743"/>
      <c r="P28" s="119"/>
      <c r="Q28" s="120"/>
    </row>
    <row r="29" spans="1:17" s="98" customFormat="1" ht="15">
      <c r="A29" s="116" t="s">
        <v>97</v>
      </c>
      <c r="B29" s="131">
        <f>+F22</f>
        <v>0</v>
      </c>
      <c r="C29" s="131">
        <f t="shared" si="0"/>
        <v>1</v>
      </c>
      <c r="D29" s="131">
        <f t="shared" si="0"/>
        <v>0.98</v>
      </c>
      <c r="E29" s="118"/>
      <c r="F29" s="118"/>
      <c r="G29" s="730"/>
      <c r="H29" s="730"/>
      <c r="I29" s="730"/>
      <c r="J29" s="730"/>
      <c r="K29" s="118"/>
      <c r="L29" s="730"/>
      <c r="M29" s="730"/>
      <c r="N29" s="730"/>
      <c r="O29" s="743"/>
      <c r="P29" s="119"/>
      <c r="Q29" s="120"/>
    </row>
    <row r="30" spans="1:17" s="98" customFormat="1" ht="15">
      <c r="A30" s="116" t="s">
        <v>98</v>
      </c>
      <c r="B30" s="131">
        <f>+G22</f>
        <v>0</v>
      </c>
      <c r="C30" s="131">
        <f t="shared" si="0"/>
        <v>1</v>
      </c>
      <c r="D30" s="131">
        <f t="shared" si="0"/>
        <v>0.98</v>
      </c>
      <c r="E30" s="118"/>
      <c r="F30" s="118"/>
      <c r="G30" s="730"/>
      <c r="H30" s="730"/>
      <c r="I30" s="730"/>
      <c r="J30" s="730"/>
      <c r="K30" s="118"/>
      <c r="L30" s="730"/>
      <c r="M30" s="730"/>
      <c r="N30" s="730"/>
      <c r="O30" s="743"/>
      <c r="P30" s="119"/>
      <c r="Q30" s="120"/>
    </row>
    <row r="31" spans="1:17" s="98" customFormat="1" ht="15">
      <c r="A31" s="116" t="s">
        <v>99</v>
      </c>
      <c r="B31" s="131">
        <f>+H22</f>
        <v>0</v>
      </c>
      <c r="C31" s="131">
        <f t="shared" si="0"/>
        <v>1</v>
      </c>
      <c r="D31" s="131">
        <f t="shared" si="0"/>
        <v>0.98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v>
      </c>
      <c r="D32" s="131">
        <f t="shared" si="0"/>
        <v>0.98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v>
      </c>
      <c r="D33" s="131">
        <f t="shared" si="0"/>
        <v>0.98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v>
      </c>
      <c r="D34" s="131">
        <f t="shared" si="0"/>
        <v>0.98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v>
      </c>
      <c r="D35" s="131">
        <f t="shared" si="0"/>
        <v>0.98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v>
      </c>
      <c r="D36" s="131">
        <f t="shared" si="0"/>
        <v>0.98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v>
      </c>
      <c r="D37" s="131">
        <f t="shared" si="0"/>
        <v>0.98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v>
      </c>
      <c r="D38" s="133">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8879-64CF-4A03-912B-62609FF4AF2E}">
  <sheetPr codeName="Hoja58"/>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M3 Inspección​</v>
      </c>
      <c r="D5" s="669"/>
      <c r="E5" s="669"/>
      <c r="F5" s="669"/>
      <c r="G5" s="669"/>
      <c r="H5" s="669"/>
      <c r="I5" s="669"/>
      <c r="J5" s="669"/>
      <c r="K5" s="669"/>
      <c r="L5" s="669"/>
      <c r="M5" s="669"/>
      <c r="N5" s="669"/>
      <c r="O5" s="670"/>
      <c r="P5" s="101"/>
      <c r="Q5" s="102"/>
    </row>
    <row r="6" spans="1:17" ht="30" customHeight="1">
      <c r="A6" s="671" t="s">
        <v>8</v>
      </c>
      <c r="B6" s="672"/>
      <c r="C6" s="673" t="str">
        <f>VLOOKUP(L12,Reporte!$N$5:$BN$133,2,FALSE)</f>
        <v>Porcentaje de ejecución del Programa de Auditorías a los Prestadores de Servicios en Salud (PSS)</v>
      </c>
      <c r="D6" s="673"/>
      <c r="E6" s="673"/>
      <c r="F6" s="673"/>
      <c r="G6" s="673"/>
      <c r="H6" s="673"/>
      <c r="I6" s="673"/>
      <c r="J6" s="673"/>
      <c r="K6" s="673"/>
      <c r="L6" s="673"/>
      <c r="M6" s="673"/>
      <c r="N6" s="673"/>
      <c r="O6" s="674"/>
      <c r="P6" s="99"/>
    </row>
    <row r="7" spans="1:17" ht="58.5" customHeight="1">
      <c r="A7" s="671" t="s">
        <v>10</v>
      </c>
      <c r="B7" s="672"/>
      <c r="C7" s="673" t="str">
        <f>VLOOKUP(L12,Reporte!A5:M133,10,FALSE)</f>
        <v>Ejecutar actividades de seguimiento, monitoreo y evaluación sobre los sujetos vigilados de la Superintendencia Nacional de Salud, mediante visitas de campo, auditorías, revisión documental, requerimientos de información y aplicación de instrumentos técnicos, con el fin de verificar de manera puntual la situación  jurídico, financiero, técnico-cientifico, administrativo y operativo de los vigilados, identificar riesgos, promover el cumplimiento normativo y contribuir a la mejora continua del sistema y a la garantía del derecho a la salud.</v>
      </c>
      <c r="D7" s="673"/>
      <c r="E7" s="673"/>
      <c r="F7" s="673"/>
      <c r="G7" s="673"/>
      <c r="H7" s="673"/>
      <c r="I7" s="673"/>
      <c r="J7" s="673"/>
      <c r="K7" s="673"/>
      <c r="L7" s="673"/>
      <c r="M7" s="673"/>
      <c r="N7" s="673"/>
      <c r="O7" s="674"/>
      <c r="P7" s="99"/>
    </row>
    <row r="8" spans="1:17" ht="30.75" customHeight="1">
      <c r="A8" s="675" t="s">
        <v>464</v>
      </c>
      <c r="B8" s="656"/>
      <c r="C8" s="673" t="str">
        <f>VLOOKUP(L12,Reporte!$A$5:$N$133,13,FALSE)</f>
        <v>Realizar auditorías a los Prestadores de Servicios en Salud (PSS) para verificar el cumplimiento de las normas que regulan el Sistema de Salud y la gestión de los riesgos inherentes del sistema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1.25" customHeight="1">
      <c r="A10" s="677"/>
      <c r="B10" s="678"/>
      <c r="C10" s="673" t="str">
        <f>VLOOKUP(L12,Reporte!$N$5:$BN$133,4,FALSE)</f>
        <v xml:space="preserve">Número de auditorías ejecutadas a PSS </v>
      </c>
      <c r="D10" s="673"/>
      <c r="E10" s="673"/>
      <c r="F10" s="682" t="str">
        <f>VLOOKUP(L12,Reporte!$N$5:$BN$133,6,FALSE)</f>
        <v>Se mide el número de auditorías ejecutadas a PSS  sobre el  Número total de auditorías programadas a PSS en la vigencia*100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Número total de auditorías programadas a PSS en la vigencia*100</v>
      </c>
      <c r="D12" s="673"/>
      <c r="E12" s="673"/>
      <c r="F12" s="682"/>
      <c r="G12" s="682"/>
      <c r="H12" s="682"/>
      <c r="I12" s="682"/>
      <c r="J12" s="687" t="str">
        <f>VLOOKUP(L12,Reporte!$N$5:$BN$133,7,FALSE)</f>
        <v>Eficacia</v>
      </c>
      <c r="K12" s="687"/>
      <c r="L12" s="688" t="s">
        <v>1795</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 xml:space="preserve">Delegatura Prestadores de Servicios en Salud -DIVPSS </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243ED-9845-4814-9A59-120436C6A507}">
  <sheetPr codeName="Hoja5"/>
  <dimension ref="A1:I30"/>
  <sheetViews>
    <sheetView zoomScaleNormal="100" zoomScaleSheetLayoutView="100" workbookViewId="0">
      <pane ySplit="9" topLeftCell="A10" activePane="bottomLeft" state="frozen"/>
      <selection activeCell="D16" sqref="D16"/>
      <selection pane="bottomLeft" activeCell="C14" sqref="C14"/>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51"/>
      <c r="D7" s="36"/>
      <c r="E7" s="42"/>
      <c r="F7" s="36"/>
      <c r="G7" s="36"/>
    </row>
    <row r="8" spans="1:7" ht="20.25">
      <c r="A8" s="36"/>
      <c r="B8" s="41"/>
      <c r="C8" s="53" t="s">
        <v>151</v>
      </c>
      <c r="D8" s="36"/>
      <c r="E8" s="42"/>
      <c r="F8" s="36"/>
      <c r="G8" s="36"/>
    </row>
    <row r="9" spans="1:7">
      <c r="A9" s="36"/>
      <c r="B9" s="41"/>
      <c r="C9" s="51"/>
      <c r="D9" s="36"/>
      <c r="E9" s="42"/>
      <c r="F9" s="36"/>
      <c r="G9" s="36"/>
    </row>
    <row r="10" spans="1:7" ht="28.5">
      <c r="A10" s="36"/>
      <c r="B10" s="41"/>
      <c r="C10" s="56" t="s">
        <v>1825</v>
      </c>
      <c r="D10" s="60" t="s">
        <v>1826</v>
      </c>
      <c r="E10" s="42"/>
      <c r="F10" s="36"/>
      <c r="G10" s="36"/>
    </row>
    <row r="11" spans="1:7" ht="28.5">
      <c r="A11" s="36"/>
      <c r="B11" s="41"/>
      <c r="C11" s="56" t="s">
        <v>1828</v>
      </c>
      <c r="D11" s="60" t="s">
        <v>402</v>
      </c>
      <c r="E11" s="42"/>
      <c r="F11" s="36"/>
      <c r="G11" s="36"/>
    </row>
    <row r="12" spans="1:7">
      <c r="A12" s="36"/>
      <c r="B12" s="41"/>
      <c r="C12" s="56" t="s">
        <v>1830</v>
      </c>
      <c r="D12" s="60" t="s">
        <v>1831</v>
      </c>
      <c r="E12" s="42"/>
      <c r="F12" s="36"/>
      <c r="G12" s="36"/>
    </row>
    <row r="13" spans="1:7" ht="28.5">
      <c r="A13" s="36"/>
      <c r="B13" s="41"/>
      <c r="C13" s="56" t="s">
        <v>1833</v>
      </c>
      <c r="D13" s="60" t="s">
        <v>1834</v>
      </c>
      <c r="E13" s="42"/>
      <c r="F13" s="36"/>
      <c r="G13" s="36"/>
    </row>
    <row r="14" spans="1:7">
      <c r="A14" s="36"/>
      <c r="B14" s="41"/>
      <c r="C14" s="56" t="s">
        <v>1836</v>
      </c>
      <c r="D14" s="60" t="s">
        <v>403</v>
      </c>
      <c r="E14" s="42"/>
      <c r="F14" s="36"/>
      <c r="G14" s="36"/>
    </row>
    <row r="15" spans="1:7">
      <c r="A15" s="36"/>
      <c r="B15" s="41"/>
      <c r="C15" s="36"/>
      <c r="D15" s="36"/>
      <c r="E15" s="42"/>
      <c r="F15" s="36"/>
      <c r="G15" s="36"/>
    </row>
    <row r="16" spans="1:7" ht="15" thickBot="1">
      <c r="A16" s="36"/>
      <c r="B16" s="43"/>
      <c r="C16" s="44"/>
      <c r="D16" s="44"/>
      <c r="E16" s="45"/>
      <c r="F16" s="36"/>
      <c r="G16" s="36"/>
    </row>
    <row r="17" spans="3:3" s="36" customFormat="1">
      <c r="C17" s="51"/>
    </row>
    <row r="18" spans="3:3" ht="14.25" customHeight="1"/>
    <row r="19" spans="3:3" ht="14.25" customHeight="1"/>
    <row r="20" spans="3:3" ht="14.25" customHeight="1"/>
    <row r="21" spans="3:3" ht="14.25" customHeight="1"/>
    <row r="22" spans="3:3" ht="14.25" customHeight="1"/>
    <row r="23" spans="3:3" ht="14.25" customHeight="1"/>
    <row r="24" spans="3:3" ht="14.25" customHeight="1"/>
    <row r="25" spans="3:3" ht="14.25" customHeight="1"/>
    <row r="26" spans="3:3" ht="14.25" customHeight="1"/>
    <row r="27" spans="3:3" ht="14.25" customHeight="1"/>
    <row r="28" spans="3:3" ht="14.25" customHeight="1"/>
    <row r="29" spans="3:3" ht="14.25" customHeight="1"/>
    <row r="30" spans="3:3" ht="14.25" customHeight="1"/>
  </sheetData>
  <hyperlinks>
    <hyperlink ref="C10" location="'M6-PA-001'!Área_de_impresión" display="M6-PA-001" xr:uid="{41FDFCBE-709A-4DE2-8AC7-1C1481CA6CCE}"/>
    <hyperlink ref="C11" location="'E6-PA-002'!Área_de_impresión" display="M6-PA-002" xr:uid="{4DD8DC22-6E05-4710-B5EB-B2B4D8C02C50}"/>
    <hyperlink ref="C12" location="'M6-PA-003'!Área_de_impresión" display="M6-PA-003" xr:uid="{EFA131DC-5496-40C8-B5E2-778E5B1FB336}"/>
    <hyperlink ref="C13" location="'M6-PA-004'!Área_de_impresión" display="M6-PA-004" xr:uid="{DE39CDCA-C0BD-452D-BCE0-3D3701ABA78B}"/>
    <hyperlink ref="C14" location="'M6-PA-005'!Área_de_impresión" display="M6-PA-005" xr:uid="{317CC44D-F5F7-47F0-8936-DFF527AA10A7}"/>
  </hyperlinks>
  <pageMargins left="0.7" right="0.7" top="0.75" bottom="0.75" header="0.3" footer="0.3"/>
  <pageSetup paperSize="9" scale="76" orientation="portrait"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4AB5A-A093-4459-B4CD-BE3D71E2EA2C}">
  <sheetPr codeName="Hoja59"/>
  <dimension ref="A1:Q67"/>
  <sheetViews>
    <sheetView view="pageBreakPreview" zoomScale="80" zoomScaleNormal="73" zoomScaleSheetLayoutView="80" zoomScalePageLayoutView="55" workbookViewId="0">
      <selection activeCell="A8" sqref="A8:XFD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3" customHeight="1">
      <c r="A6" s="671" t="s">
        <v>8</v>
      </c>
      <c r="B6" s="672"/>
      <c r="C6" s="673" t="str">
        <f>VLOOKUP(L12,Reporte!$N$5:$BN$133,2,FALSE)</f>
        <v>Procesos con aplicación del procedimiento administrativo sancionatorio tramitados</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63.75" customHeight="1">
      <c r="A8" s="675" t="s">
        <v>464</v>
      </c>
      <c r="B8" s="656"/>
      <c r="C8" s="673" t="str">
        <f>VLOOKUP(L12,Reporte!$A$5:$N$133,13,FALSE)</f>
        <v>Contratar personal por CPS y desarrollar una estrategia que permita implementar las actuaciones de primera instancia con caducidad 2026-2029
Nota OAP: La actividad del proyecto de inversión es "Realizar las acciones necesarias para el desarrollo de los procesos administrativos, técnicos, contractuales y de apoyo jurídico, en el marco del proceso administrativo"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87" customHeight="1">
      <c r="A10" s="677"/>
      <c r="B10" s="678"/>
      <c r="C10" s="673" t="str">
        <f>VLOOKUP(L12,Reporte!$N$5:$BN$133,4,FALSE)</f>
        <v>Número de actos administrativos expedidos en procesos con aplicación del procedimiento administrativo sancionatorio tramitados.</v>
      </c>
      <c r="D10" s="673"/>
      <c r="E10" s="673"/>
      <c r="F10" s="682" t="str">
        <f>VLOOKUP(L12,Reporte!$N$5:$BN$133,6,FALSE)</f>
        <v>Se mide el número de actos administrativos expedidos en procesos con aplicación del procedimiento administrativo sancionatorio tramitados.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1798</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Numérica</v>
      </c>
      <c r="B15" s="704"/>
      <c r="C15" s="799">
        <f>VLOOKUP(L12,Reporte!$N$5:$BN$133,11,FALSE)</f>
        <v>1430</v>
      </c>
      <c r="D15" s="800"/>
      <c r="E15" s="801"/>
      <c r="F15" s="715" t="str">
        <f>VLOOKUP(L12,Reporte!$N$5:$BN$133,9,FALSE)</f>
        <v>Trimestral</v>
      </c>
      <c r="G15" s="716"/>
      <c r="H15" s="683" t="s">
        <v>37</v>
      </c>
      <c r="I15" s="683"/>
      <c r="J15" s="721" t="s">
        <v>465</v>
      </c>
      <c r="K15" s="722"/>
      <c r="L15" s="723"/>
      <c r="M15" s="657" t="str">
        <f>VLOOKUP(L12,Reporte!$N$5:$BN$133,28,FALSE)</f>
        <v>Delegatura de Investigaciones Administrativas</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1430</v>
      </c>
      <c r="D26" s="131">
        <f>+C26*0.98</f>
        <v>1401.3999999999999</v>
      </c>
      <c r="E26" s="118"/>
      <c r="F26" s="118"/>
      <c r="G26" s="730"/>
      <c r="H26" s="730"/>
      <c r="I26" s="741"/>
      <c r="J26" s="741"/>
      <c r="K26" s="741"/>
      <c r="L26" s="730"/>
      <c r="M26" s="730"/>
      <c r="N26" s="730"/>
      <c r="O26" s="743"/>
      <c r="P26" s="119"/>
      <c r="Q26" s="120"/>
    </row>
    <row r="27" spans="1:17" s="98" customFormat="1" ht="15">
      <c r="A27" s="116" t="s">
        <v>95</v>
      </c>
      <c r="B27" s="131">
        <f>+D22</f>
        <v>0</v>
      </c>
      <c r="C27" s="131">
        <f>+C26</f>
        <v>1430</v>
      </c>
      <c r="D27" s="131">
        <f>+D26</f>
        <v>1401.3999999999999</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1430</v>
      </c>
      <c r="D28" s="131">
        <f t="shared" si="0"/>
        <v>1401.3999999999999</v>
      </c>
      <c r="E28" s="118"/>
      <c r="F28" s="118"/>
      <c r="G28" s="730"/>
      <c r="H28" s="730"/>
      <c r="I28" s="730"/>
      <c r="J28" s="730"/>
      <c r="K28" s="118"/>
      <c r="L28" s="730"/>
      <c r="M28" s="730"/>
      <c r="N28" s="730"/>
      <c r="O28" s="743"/>
      <c r="P28" s="119"/>
      <c r="Q28" s="120"/>
    </row>
    <row r="29" spans="1:17" s="98" customFormat="1" ht="15">
      <c r="A29" s="116" t="s">
        <v>97</v>
      </c>
      <c r="B29" s="131">
        <f>+F22</f>
        <v>0</v>
      </c>
      <c r="C29" s="131">
        <f t="shared" si="0"/>
        <v>1430</v>
      </c>
      <c r="D29" s="131">
        <f t="shared" si="0"/>
        <v>1401.3999999999999</v>
      </c>
      <c r="E29" s="118"/>
      <c r="F29" s="118"/>
      <c r="G29" s="730"/>
      <c r="H29" s="730"/>
      <c r="I29" s="730"/>
      <c r="J29" s="730"/>
      <c r="K29" s="118"/>
      <c r="L29" s="730"/>
      <c r="M29" s="730"/>
      <c r="N29" s="730"/>
      <c r="O29" s="743"/>
      <c r="P29" s="119"/>
      <c r="Q29" s="120"/>
    </row>
    <row r="30" spans="1:17" s="98" customFormat="1" ht="15">
      <c r="A30" s="116" t="s">
        <v>98</v>
      </c>
      <c r="B30" s="131">
        <f>+G22</f>
        <v>0</v>
      </c>
      <c r="C30" s="131">
        <f t="shared" si="0"/>
        <v>1430</v>
      </c>
      <c r="D30" s="131">
        <f t="shared" si="0"/>
        <v>1401.3999999999999</v>
      </c>
      <c r="E30" s="118"/>
      <c r="F30" s="118"/>
      <c r="G30" s="730"/>
      <c r="H30" s="730"/>
      <c r="I30" s="730"/>
      <c r="J30" s="730"/>
      <c r="K30" s="118"/>
      <c r="L30" s="730"/>
      <c r="M30" s="730"/>
      <c r="N30" s="730"/>
      <c r="O30" s="743"/>
      <c r="P30" s="119"/>
      <c r="Q30" s="120"/>
    </row>
    <row r="31" spans="1:17" s="98" customFormat="1" ht="15">
      <c r="A31" s="116" t="s">
        <v>99</v>
      </c>
      <c r="B31" s="131">
        <f>+H22</f>
        <v>0</v>
      </c>
      <c r="C31" s="131">
        <f t="shared" si="0"/>
        <v>1430</v>
      </c>
      <c r="D31" s="131">
        <f t="shared" si="0"/>
        <v>1401.3999999999999</v>
      </c>
      <c r="E31" s="118"/>
      <c r="F31" s="118"/>
      <c r="G31" s="730"/>
      <c r="H31" s="730"/>
      <c r="I31" s="730"/>
      <c r="J31" s="730"/>
      <c r="K31" s="118"/>
      <c r="L31" s="730"/>
      <c r="M31" s="730"/>
      <c r="N31" s="730"/>
      <c r="O31" s="743"/>
      <c r="P31" s="119"/>
      <c r="Q31" s="120"/>
    </row>
    <row r="32" spans="1:17" s="98" customFormat="1" ht="15">
      <c r="A32" s="116" t="s">
        <v>100</v>
      </c>
      <c r="B32" s="131">
        <f>+I22</f>
        <v>0</v>
      </c>
      <c r="C32" s="131">
        <f t="shared" si="0"/>
        <v>1430</v>
      </c>
      <c r="D32" s="131">
        <f t="shared" si="0"/>
        <v>1401.3999999999999</v>
      </c>
      <c r="E32" s="118"/>
      <c r="F32" s="118"/>
      <c r="G32" s="730"/>
      <c r="H32" s="730"/>
      <c r="I32" s="730"/>
      <c r="J32" s="730"/>
      <c r="K32" s="118"/>
      <c r="L32" s="730"/>
      <c r="M32" s="730"/>
      <c r="N32" s="730"/>
      <c r="O32" s="743"/>
      <c r="P32" s="119"/>
      <c r="Q32" s="120"/>
    </row>
    <row r="33" spans="1:17" s="98" customFormat="1" ht="15">
      <c r="A33" s="116" t="s">
        <v>101</v>
      </c>
      <c r="B33" s="131">
        <f>+J22</f>
        <v>0</v>
      </c>
      <c r="C33" s="131">
        <f t="shared" si="0"/>
        <v>1430</v>
      </c>
      <c r="D33" s="131">
        <f t="shared" si="0"/>
        <v>1401.3999999999999</v>
      </c>
      <c r="E33" s="118"/>
      <c r="F33" s="118"/>
      <c r="G33" s="730"/>
      <c r="H33" s="730"/>
      <c r="I33" s="730"/>
      <c r="J33" s="730"/>
      <c r="K33" s="118"/>
      <c r="L33" s="730"/>
      <c r="M33" s="730"/>
      <c r="N33" s="730"/>
      <c r="O33" s="743"/>
      <c r="P33" s="119"/>
      <c r="Q33" s="120"/>
    </row>
    <row r="34" spans="1:17" s="98" customFormat="1" ht="15">
      <c r="A34" s="116" t="s">
        <v>102</v>
      </c>
      <c r="B34" s="131">
        <f>+K22</f>
        <v>0</v>
      </c>
      <c r="C34" s="131">
        <f t="shared" si="0"/>
        <v>1430</v>
      </c>
      <c r="D34" s="131">
        <f t="shared" si="0"/>
        <v>1401.3999999999999</v>
      </c>
      <c r="E34" s="118"/>
      <c r="F34" s="118"/>
      <c r="G34" s="730"/>
      <c r="H34" s="730"/>
      <c r="I34" s="730"/>
      <c r="J34" s="730"/>
      <c r="K34" s="118"/>
      <c r="L34" s="730"/>
      <c r="M34" s="730"/>
      <c r="N34" s="730"/>
      <c r="O34" s="743"/>
      <c r="P34" s="119"/>
      <c r="Q34" s="120"/>
    </row>
    <row r="35" spans="1:17" s="98" customFormat="1" ht="15">
      <c r="A35" s="116" t="s">
        <v>103</v>
      </c>
      <c r="B35" s="131">
        <f>+L22</f>
        <v>0</v>
      </c>
      <c r="C35" s="131">
        <f t="shared" si="0"/>
        <v>1430</v>
      </c>
      <c r="D35" s="131">
        <f t="shared" si="0"/>
        <v>1401.3999999999999</v>
      </c>
      <c r="E35" s="118"/>
      <c r="F35" s="118"/>
      <c r="G35" s="730"/>
      <c r="H35" s="730"/>
      <c r="I35" s="730"/>
      <c r="J35" s="730"/>
      <c r="K35" s="118"/>
      <c r="L35" s="730"/>
      <c r="M35" s="730"/>
      <c r="N35" s="730"/>
      <c r="O35" s="743"/>
      <c r="P35" s="119"/>
      <c r="Q35" s="120"/>
    </row>
    <row r="36" spans="1:17" s="98" customFormat="1" ht="15">
      <c r="A36" s="116" t="s">
        <v>104</v>
      </c>
      <c r="B36" s="131">
        <f>+M22</f>
        <v>0</v>
      </c>
      <c r="C36" s="131">
        <f t="shared" si="0"/>
        <v>1430</v>
      </c>
      <c r="D36" s="131">
        <f t="shared" si="0"/>
        <v>1401.3999999999999</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1430</v>
      </c>
      <c r="D37" s="131">
        <f t="shared" si="0"/>
        <v>1401.3999999999999</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1430</v>
      </c>
      <c r="D38" s="133">
        <f>+D37</f>
        <v>1401.3999999999999</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3E25-36D3-4D05-9944-3A7E1E1B3F3E}">
  <sheetPr codeName="Hoja60"/>
  <dimension ref="A1:Q67"/>
  <sheetViews>
    <sheetView view="pageBreakPreview" zoomScale="80" zoomScaleNormal="73" zoomScaleSheetLayoutView="80" zoomScalePageLayoutView="55" workbookViewId="0">
      <selection activeCell="Q8" sqref="Q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0" customHeight="1">
      <c r="A6" s="671" t="s">
        <v>8</v>
      </c>
      <c r="B6" s="672"/>
      <c r="C6" s="673" t="str">
        <f>VLOOKUP(L12,Reporte!$N$5:$BN$133,2,FALSE)</f>
        <v xml:space="preserve">Insumos radicados en el año inmediatamente anterior tramitados en la etapa de iniciación y / o improcedencia </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52.5" customHeight="1">
      <c r="A8" s="675" t="s">
        <v>464</v>
      </c>
      <c r="B8" s="656"/>
      <c r="C8" s="673" t="str">
        <f>VLOOKUP(L12,Reporte!$A$5:$N$133,13,FALSE)</f>
        <v>Revisar y clasificar los insumos radicados en el año anterior según su pertinencia para la apertura de actuaciones
Fortalecer los mecanismos de revisión y análisis preliminar de los insumos por parte del equipo técnico-jurídico
Implementar controles de seguimiento mensual sobre el avance de trámite en la etapa de iniciación e improcedencia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actuaciones realizadas en la etapa de apertura en el período actual</v>
      </c>
      <c r="D10" s="673"/>
      <c r="E10" s="673"/>
      <c r="F10" s="682" t="str">
        <f>VLOOKUP(L12,Reporte!$N$5:$BN$133,6,FALSE)</f>
        <v>Se mide el número de actuaciones realizadas en la etapa de apertura en el período actual</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6.25" customHeight="1" thickBot="1">
      <c r="A12" s="679"/>
      <c r="B12" s="650"/>
      <c r="C12" s="686">
        <f>VLOOKUP(L12,Reporte!$N$5:$BN$133,5,FALSE)</f>
        <v>0</v>
      </c>
      <c r="D12" s="673"/>
      <c r="E12" s="673"/>
      <c r="F12" s="682"/>
      <c r="G12" s="682"/>
      <c r="H12" s="682"/>
      <c r="I12" s="682"/>
      <c r="J12" s="687" t="str">
        <f>VLOOKUP(L12,Reporte!$N$5:$BN$133,7,FALSE)</f>
        <v>Eficacia</v>
      </c>
      <c r="K12" s="687"/>
      <c r="L12" s="688" t="s">
        <v>1801</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1" customHeight="1">
      <c r="A15" s="819" t="str">
        <f>VLOOKUP(L12,Reporte!$N$5:$BN$133,8,FALSE)</f>
        <v>Numérica</v>
      </c>
      <c r="B15" s="780"/>
      <c r="C15" s="778">
        <f>VLOOKUP(L12,Reporte!$N$5:$BN$133,11,FALSE)</f>
        <v>300</v>
      </c>
      <c r="D15" s="779"/>
      <c r="E15" s="780"/>
      <c r="F15" s="715" t="str">
        <f>VLOOKUP(L12,Reporte!$N$5:$BN$133,9,FALSE)</f>
        <v>Trimestral</v>
      </c>
      <c r="G15" s="716"/>
      <c r="H15" s="683" t="s">
        <v>37</v>
      </c>
      <c r="I15" s="683"/>
      <c r="J15" s="721" t="s">
        <v>465</v>
      </c>
      <c r="K15" s="722"/>
      <c r="L15" s="723"/>
      <c r="M15" s="657" t="str">
        <f>VLOOKUP(L12,Reporte!$N$5:$BN$133,28,FALSE)</f>
        <v>Delegatura de Investigaciones Administrativas</v>
      </c>
      <c r="N15" s="658"/>
      <c r="O15" s="659"/>
      <c r="P15" s="99"/>
    </row>
    <row r="16" spans="1:17" ht="21" customHeight="1">
      <c r="A16" s="820"/>
      <c r="B16" s="783"/>
      <c r="C16" s="781"/>
      <c r="D16" s="782"/>
      <c r="E16" s="783"/>
      <c r="F16" s="717"/>
      <c r="G16" s="718"/>
      <c r="H16" s="683" t="s">
        <v>40</v>
      </c>
      <c r="I16" s="683"/>
      <c r="J16" s="721" t="s">
        <v>466</v>
      </c>
      <c r="K16" s="722"/>
      <c r="L16" s="723"/>
      <c r="M16" s="660"/>
      <c r="N16" s="661"/>
      <c r="O16" s="662"/>
      <c r="P16" s="99"/>
    </row>
    <row r="17" spans="1:17" ht="21" customHeight="1" thickBot="1">
      <c r="A17" s="821"/>
      <c r="B17" s="786"/>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300</v>
      </c>
      <c r="D26" s="131">
        <f>+C26*0.98</f>
        <v>294</v>
      </c>
      <c r="E26" s="118"/>
      <c r="F26" s="118"/>
      <c r="G26" s="730"/>
      <c r="H26" s="730"/>
      <c r="I26" s="741"/>
      <c r="J26" s="741"/>
      <c r="K26" s="741"/>
      <c r="L26" s="730"/>
      <c r="M26" s="730"/>
      <c r="N26" s="730"/>
      <c r="O26" s="743"/>
      <c r="P26" s="119"/>
      <c r="Q26" s="120"/>
    </row>
    <row r="27" spans="1:17" s="98" customFormat="1" ht="15">
      <c r="A27" s="116" t="s">
        <v>95</v>
      </c>
      <c r="B27" s="131">
        <f>+D22</f>
        <v>0</v>
      </c>
      <c r="C27" s="131">
        <f>+C26</f>
        <v>300</v>
      </c>
      <c r="D27" s="131">
        <f>+D26</f>
        <v>294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300</v>
      </c>
      <c r="D28" s="131">
        <f t="shared" si="0"/>
        <v>294</v>
      </c>
      <c r="E28" s="118"/>
      <c r="F28" s="118"/>
      <c r="G28" s="730"/>
      <c r="H28" s="730"/>
      <c r="I28" s="730"/>
      <c r="J28" s="730"/>
      <c r="K28" s="118"/>
      <c r="L28" s="730"/>
      <c r="M28" s="730"/>
      <c r="N28" s="730"/>
      <c r="O28" s="743"/>
      <c r="P28" s="119"/>
      <c r="Q28" s="120"/>
    </row>
    <row r="29" spans="1:17" s="98" customFormat="1" ht="15">
      <c r="A29" s="116" t="s">
        <v>97</v>
      </c>
      <c r="B29" s="131">
        <f>+F22</f>
        <v>0</v>
      </c>
      <c r="C29" s="131">
        <f t="shared" si="0"/>
        <v>300</v>
      </c>
      <c r="D29" s="131">
        <f t="shared" si="0"/>
        <v>294</v>
      </c>
      <c r="E29" s="118"/>
      <c r="F29" s="118"/>
      <c r="G29" s="730"/>
      <c r="H29" s="730"/>
      <c r="I29" s="730"/>
      <c r="J29" s="730"/>
      <c r="K29" s="118"/>
      <c r="L29" s="730"/>
      <c r="M29" s="730"/>
      <c r="N29" s="730"/>
      <c r="O29" s="743"/>
      <c r="P29" s="119"/>
      <c r="Q29" s="120"/>
    </row>
    <row r="30" spans="1:17" s="98" customFormat="1" ht="15">
      <c r="A30" s="116" t="s">
        <v>98</v>
      </c>
      <c r="B30" s="131">
        <f>+G22</f>
        <v>0</v>
      </c>
      <c r="C30" s="131">
        <f t="shared" si="0"/>
        <v>300</v>
      </c>
      <c r="D30" s="131">
        <f t="shared" si="0"/>
        <v>294</v>
      </c>
      <c r="E30" s="118"/>
      <c r="F30" s="118"/>
      <c r="G30" s="730"/>
      <c r="H30" s="730"/>
      <c r="I30" s="730"/>
      <c r="J30" s="730"/>
      <c r="K30" s="118"/>
      <c r="L30" s="730"/>
      <c r="M30" s="730"/>
      <c r="N30" s="730"/>
      <c r="O30" s="743"/>
      <c r="P30" s="119"/>
      <c r="Q30" s="120"/>
    </row>
    <row r="31" spans="1:17" s="98" customFormat="1" ht="15">
      <c r="A31" s="116" t="s">
        <v>99</v>
      </c>
      <c r="B31" s="131">
        <f>+H22</f>
        <v>0</v>
      </c>
      <c r="C31" s="131">
        <f t="shared" si="0"/>
        <v>300</v>
      </c>
      <c r="D31" s="131">
        <f t="shared" si="0"/>
        <v>294</v>
      </c>
      <c r="E31" s="118"/>
      <c r="F31" s="118"/>
      <c r="G31" s="730"/>
      <c r="H31" s="730"/>
      <c r="I31" s="730"/>
      <c r="J31" s="730"/>
      <c r="K31" s="118"/>
      <c r="L31" s="730"/>
      <c r="M31" s="730"/>
      <c r="N31" s="730"/>
      <c r="O31" s="743"/>
      <c r="P31" s="119"/>
      <c r="Q31" s="120"/>
    </row>
    <row r="32" spans="1:17" s="98" customFormat="1" ht="15">
      <c r="A32" s="116" t="s">
        <v>100</v>
      </c>
      <c r="B32" s="131">
        <f>+I22</f>
        <v>0</v>
      </c>
      <c r="C32" s="131">
        <f t="shared" si="0"/>
        <v>300</v>
      </c>
      <c r="D32" s="131">
        <f t="shared" si="0"/>
        <v>294</v>
      </c>
      <c r="E32" s="118"/>
      <c r="F32" s="118"/>
      <c r="G32" s="730"/>
      <c r="H32" s="730"/>
      <c r="I32" s="730"/>
      <c r="J32" s="730"/>
      <c r="K32" s="118"/>
      <c r="L32" s="730"/>
      <c r="M32" s="730"/>
      <c r="N32" s="730"/>
      <c r="O32" s="743"/>
      <c r="P32" s="119"/>
      <c r="Q32" s="120"/>
    </row>
    <row r="33" spans="1:17" s="98" customFormat="1" ht="15">
      <c r="A33" s="116" t="s">
        <v>101</v>
      </c>
      <c r="B33" s="131">
        <f>+J22</f>
        <v>0</v>
      </c>
      <c r="C33" s="131">
        <f t="shared" si="0"/>
        <v>300</v>
      </c>
      <c r="D33" s="131">
        <f t="shared" si="0"/>
        <v>294</v>
      </c>
      <c r="E33" s="118"/>
      <c r="F33" s="118"/>
      <c r="G33" s="730"/>
      <c r="H33" s="730"/>
      <c r="I33" s="730"/>
      <c r="J33" s="730"/>
      <c r="K33" s="118"/>
      <c r="L33" s="730"/>
      <c r="M33" s="730"/>
      <c r="N33" s="730"/>
      <c r="O33" s="743"/>
      <c r="P33" s="119"/>
      <c r="Q33" s="120"/>
    </row>
    <row r="34" spans="1:17" s="98" customFormat="1" ht="15">
      <c r="A34" s="116" t="s">
        <v>102</v>
      </c>
      <c r="B34" s="131">
        <f>+K22</f>
        <v>0</v>
      </c>
      <c r="C34" s="131">
        <f t="shared" si="0"/>
        <v>300</v>
      </c>
      <c r="D34" s="131">
        <f t="shared" si="0"/>
        <v>294</v>
      </c>
      <c r="E34" s="118"/>
      <c r="F34" s="118"/>
      <c r="G34" s="730"/>
      <c r="H34" s="730"/>
      <c r="I34" s="730"/>
      <c r="J34" s="730"/>
      <c r="K34" s="118"/>
      <c r="L34" s="730"/>
      <c r="M34" s="730"/>
      <c r="N34" s="730"/>
      <c r="O34" s="743"/>
      <c r="P34" s="119"/>
      <c r="Q34" s="120"/>
    </row>
    <row r="35" spans="1:17" s="98" customFormat="1" ht="15">
      <c r="A35" s="116" t="s">
        <v>103</v>
      </c>
      <c r="B35" s="131">
        <f>+L22</f>
        <v>0</v>
      </c>
      <c r="C35" s="131">
        <f t="shared" si="0"/>
        <v>300</v>
      </c>
      <c r="D35" s="131">
        <f t="shared" si="0"/>
        <v>294</v>
      </c>
      <c r="E35" s="118"/>
      <c r="F35" s="118"/>
      <c r="G35" s="730"/>
      <c r="H35" s="730"/>
      <c r="I35" s="730"/>
      <c r="J35" s="730"/>
      <c r="K35" s="118"/>
      <c r="L35" s="730"/>
      <c r="M35" s="730"/>
      <c r="N35" s="730"/>
      <c r="O35" s="743"/>
      <c r="P35" s="119"/>
      <c r="Q35" s="120"/>
    </row>
    <row r="36" spans="1:17" s="98" customFormat="1" ht="15">
      <c r="A36" s="116" t="s">
        <v>104</v>
      </c>
      <c r="B36" s="131">
        <f>+M22</f>
        <v>0</v>
      </c>
      <c r="C36" s="131">
        <f t="shared" si="0"/>
        <v>300</v>
      </c>
      <c r="D36" s="131">
        <f t="shared" si="0"/>
        <v>294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300</v>
      </c>
      <c r="D37" s="131">
        <f t="shared" si="0"/>
        <v>294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300</v>
      </c>
      <c r="D38" s="133">
        <f>+D37</f>
        <v>294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55.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7"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89752-3365-414D-B70B-6A330D37D410}">
  <sheetPr codeName="Hoja61"/>
  <dimension ref="A1:Q67"/>
  <sheetViews>
    <sheetView view="pageBreakPreview" zoomScale="80" zoomScaleNormal="73" zoomScaleSheetLayoutView="80" zoomScalePageLayoutView="55" workbookViewId="0">
      <selection activeCell="R13" sqref="R13"/>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28.5" customHeight="1">
      <c r="A6" s="671" t="s">
        <v>8</v>
      </c>
      <c r="B6" s="672"/>
      <c r="C6" s="673" t="str">
        <f>VLOOKUP(L12,Reporte!$N$5:$BN$133,2,FALSE)</f>
        <v xml:space="preserve">Expedientes con acto de iniciación soportados en insumos radicados en el año inmediatamente anterior tramitados en la etapa de Pruebas y / o Alegatos 
</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44.25" customHeight="1">
      <c r="A8" s="675" t="s">
        <v>464</v>
      </c>
      <c r="B8" s="656"/>
      <c r="C8" s="673" t="str">
        <f>VLOOKUP(L12,Reporte!$A$5:$N$133,13,FALSE)</f>
        <v>Asegurar la continuidad del trámite de los expedientes iniciados hacia la etapa probatoria
Fortalecer la planeación de las actuaciones procesales para garantizar oportunidad y calidad
Hacer seguimiento al cumplimiento de los plazos legales en la expedición de actos de pruebas y alegatos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3.25" customHeight="1">
      <c r="A10" s="677"/>
      <c r="B10" s="678"/>
      <c r="C10" s="673" t="str">
        <f>VLOOKUP(L12,Reporte!$N$5:$BN$133,4,FALSE)</f>
        <v xml:space="preserve">Número de procesos administrativos con resoluciones de pruebas y </v>
      </c>
      <c r="D10" s="673"/>
      <c r="E10" s="673"/>
      <c r="F10" s="682" t="str">
        <f>VLOOKUP(L12,Reporte!$N$5:$BN$133,6,FALSE)</f>
        <v xml:space="preserve">Se mide el número de procesos administrativos con resoluciones de pruebas y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28.5" customHeight="1" thickBot="1">
      <c r="A12" s="679"/>
      <c r="B12" s="650"/>
      <c r="C12" s="686">
        <f>VLOOKUP(L12,Reporte!$N$5:$BN$133,5,FALSE)</f>
        <v>0</v>
      </c>
      <c r="D12" s="673"/>
      <c r="E12" s="673"/>
      <c r="F12" s="682"/>
      <c r="G12" s="682"/>
      <c r="H12" s="682"/>
      <c r="I12" s="682"/>
      <c r="J12" s="687" t="str">
        <f>VLOOKUP(L12,Reporte!$N$5:$BN$133,7,FALSE)</f>
        <v>Eficacia</v>
      </c>
      <c r="K12" s="687"/>
      <c r="L12" s="688" t="s">
        <v>1804</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Numérica</v>
      </c>
      <c r="B15" s="704"/>
      <c r="C15" s="778">
        <f>VLOOKUP(L12,Reporte!$N$5:$BN$133,11,FALSE)</f>
        <v>270</v>
      </c>
      <c r="D15" s="779"/>
      <c r="E15" s="780"/>
      <c r="F15" s="715" t="str">
        <f>VLOOKUP(L12,Reporte!$N$5:$BN$133,9,FALSE)</f>
        <v>Trimestral</v>
      </c>
      <c r="G15" s="716"/>
      <c r="H15" s="683" t="s">
        <v>37</v>
      </c>
      <c r="I15" s="683"/>
      <c r="J15" s="721" t="s">
        <v>465</v>
      </c>
      <c r="K15" s="722"/>
      <c r="L15" s="723"/>
      <c r="M15" s="657" t="str">
        <f>VLOOKUP(L12,Reporte!$N$5:$BN$133,28,FALSE)</f>
        <v>Delegatura de Investigaciones Administrativas</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270</v>
      </c>
      <c r="D26" s="131">
        <f>+C26*0.98</f>
        <v>264.60000000000002</v>
      </c>
      <c r="E26" s="118"/>
      <c r="F26" s="118"/>
      <c r="G26" s="730"/>
      <c r="H26" s="730"/>
      <c r="I26" s="741"/>
      <c r="J26" s="741"/>
      <c r="K26" s="741"/>
      <c r="L26" s="730"/>
      <c r="M26" s="730"/>
      <c r="N26" s="730"/>
      <c r="O26" s="743"/>
      <c r="P26" s="119"/>
      <c r="Q26" s="120"/>
    </row>
    <row r="27" spans="1:17" s="98" customFormat="1" ht="15">
      <c r="A27" s="116" t="s">
        <v>95</v>
      </c>
      <c r="B27" s="131">
        <f>+D22</f>
        <v>0</v>
      </c>
      <c r="C27" s="131">
        <f>+C26</f>
        <v>270</v>
      </c>
      <c r="D27" s="131">
        <f>+D26</f>
        <v>264.60000000000002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270</v>
      </c>
      <c r="D28" s="131">
        <f t="shared" si="0"/>
        <v>264.60000000000002</v>
      </c>
      <c r="E28" s="118"/>
      <c r="F28" s="118"/>
      <c r="G28" s="730"/>
      <c r="H28" s="730"/>
      <c r="I28" s="730"/>
      <c r="J28" s="730"/>
      <c r="K28" s="118"/>
      <c r="L28" s="730"/>
      <c r="M28" s="730"/>
      <c r="N28" s="730"/>
      <c r="O28" s="743"/>
      <c r="P28" s="119"/>
      <c r="Q28" s="120"/>
    </row>
    <row r="29" spans="1:17" s="98" customFormat="1" ht="15">
      <c r="A29" s="116" t="s">
        <v>97</v>
      </c>
      <c r="B29" s="131">
        <f>+F22</f>
        <v>0</v>
      </c>
      <c r="C29" s="131">
        <f t="shared" si="0"/>
        <v>270</v>
      </c>
      <c r="D29" s="131">
        <f t="shared" si="0"/>
        <v>264.60000000000002</v>
      </c>
      <c r="E29" s="118"/>
      <c r="F29" s="118"/>
      <c r="G29" s="730"/>
      <c r="H29" s="730"/>
      <c r="I29" s="730"/>
      <c r="J29" s="730"/>
      <c r="K29" s="118"/>
      <c r="L29" s="730"/>
      <c r="M29" s="730"/>
      <c r="N29" s="730"/>
      <c r="O29" s="743"/>
      <c r="P29" s="119"/>
      <c r="Q29" s="120"/>
    </row>
    <row r="30" spans="1:17" s="98" customFormat="1" ht="15">
      <c r="A30" s="116" t="s">
        <v>98</v>
      </c>
      <c r="B30" s="131">
        <f>+G22</f>
        <v>0</v>
      </c>
      <c r="C30" s="131">
        <f t="shared" si="0"/>
        <v>270</v>
      </c>
      <c r="D30" s="131">
        <f t="shared" si="0"/>
        <v>264.60000000000002</v>
      </c>
      <c r="E30" s="118"/>
      <c r="F30" s="118"/>
      <c r="G30" s="730"/>
      <c r="H30" s="730"/>
      <c r="I30" s="730"/>
      <c r="J30" s="730"/>
      <c r="K30" s="118"/>
      <c r="L30" s="730"/>
      <c r="M30" s="730"/>
      <c r="N30" s="730"/>
      <c r="O30" s="743"/>
      <c r="P30" s="119"/>
      <c r="Q30" s="120"/>
    </row>
    <row r="31" spans="1:17" s="98" customFormat="1" ht="15">
      <c r="A31" s="116" t="s">
        <v>99</v>
      </c>
      <c r="B31" s="131">
        <f>+H22</f>
        <v>0</v>
      </c>
      <c r="C31" s="131">
        <f t="shared" si="0"/>
        <v>270</v>
      </c>
      <c r="D31" s="131">
        <f t="shared" si="0"/>
        <v>264.60000000000002</v>
      </c>
      <c r="E31" s="118"/>
      <c r="F31" s="118"/>
      <c r="G31" s="730"/>
      <c r="H31" s="730"/>
      <c r="I31" s="730"/>
      <c r="J31" s="730"/>
      <c r="K31" s="118"/>
      <c r="L31" s="730"/>
      <c r="M31" s="730"/>
      <c r="N31" s="730"/>
      <c r="O31" s="743"/>
      <c r="P31" s="119"/>
      <c r="Q31" s="120"/>
    </row>
    <row r="32" spans="1:17" s="98" customFormat="1" ht="15">
      <c r="A32" s="116" t="s">
        <v>100</v>
      </c>
      <c r="B32" s="131">
        <f>+I22</f>
        <v>0</v>
      </c>
      <c r="C32" s="131">
        <f t="shared" si="0"/>
        <v>270</v>
      </c>
      <c r="D32" s="131">
        <f t="shared" si="0"/>
        <v>264.60000000000002</v>
      </c>
      <c r="E32" s="118"/>
      <c r="F32" s="118"/>
      <c r="G32" s="730"/>
      <c r="H32" s="730"/>
      <c r="I32" s="730"/>
      <c r="J32" s="730"/>
      <c r="K32" s="118"/>
      <c r="L32" s="730"/>
      <c r="M32" s="730"/>
      <c r="N32" s="730"/>
      <c r="O32" s="743"/>
      <c r="P32" s="119"/>
      <c r="Q32" s="120"/>
    </row>
    <row r="33" spans="1:17" s="98" customFormat="1" ht="15">
      <c r="A33" s="116" t="s">
        <v>101</v>
      </c>
      <c r="B33" s="131">
        <f>+J22</f>
        <v>0</v>
      </c>
      <c r="C33" s="131">
        <f t="shared" si="0"/>
        <v>270</v>
      </c>
      <c r="D33" s="131">
        <f t="shared" si="0"/>
        <v>264.60000000000002</v>
      </c>
      <c r="E33" s="118"/>
      <c r="F33" s="118"/>
      <c r="G33" s="730"/>
      <c r="H33" s="730"/>
      <c r="I33" s="730"/>
      <c r="J33" s="730"/>
      <c r="K33" s="118"/>
      <c r="L33" s="730"/>
      <c r="M33" s="730"/>
      <c r="N33" s="730"/>
      <c r="O33" s="743"/>
      <c r="P33" s="119"/>
      <c r="Q33" s="120"/>
    </row>
    <row r="34" spans="1:17" s="98" customFormat="1" ht="15">
      <c r="A34" s="116" t="s">
        <v>102</v>
      </c>
      <c r="B34" s="131">
        <f>+K22</f>
        <v>0</v>
      </c>
      <c r="C34" s="131">
        <f t="shared" si="0"/>
        <v>270</v>
      </c>
      <c r="D34" s="131">
        <f t="shared" si="0"/>
        <v>264.60000000000002</v>
      </c>
      <c r="E34" s="118"/>
      <c r="F34" s="118"/>
      <c r="G34" s="730"/>
      <c r="H34" s="730"/>
      <c r="I34" s="730"/>
      <c r="J34" s="730"/>
      <c r="K34" s="118"/>
      <c r="L34" s="730"/>
      <c r="M34" s="730"/>
      <c r="N34" s="730"/>
      <c r="O34" s="743"/>
      <c r="P34" s="119"/>
      <c r="Q34" s="120"/>
    </row>
    <row r="35" spans="1:17" s="98" customFormat="1" ht="15">
      <c r="A35" s="116" t="s">
        <v>103</v>
      </c>
      <c r="B35" s="131">
        <f>+L22</f>
        <v>0</v>
      </c>
      <c r="C35" s="131">
        <f t="shared" si="0"/>
        <v>270</v>
      </c>
      <c r="D35" s="131">
        <f t="shared" si="0"/>
        <v>264.60000000000002</v>
      </c>
      <c r="E35" s="118"/>
      <c r="F35" s="118"/>
      <c r="G35" s="730"/>
      <c r="H35" s="730"/>
      <c r="I35" s="730"/>
      <c r="J35" s="730"/>
      <c r="K35" s="118"/>
      <c r="L35" s="730"/>
      <c r="M35" s="730"/>
      <c r="N35" s="730"/>
      <c r="O35" s="743"/>
      <c r="P35" s="119"/>
      <c r="Q35" s="120"/>
    </row>
    <row r="36" spans="1:17" s="98" customFormat="1" ht="15">
      <c r="A36" s="116" t="s">
        <v>104</v>
      </c>
      <c r="B36" s="131">
        <f>+M22</f>
        <v>0</v>
      </c>
      <c r="C36" s="131">
        <f t="shared" si="0"/>
        <v>270</v>
      </c>
      <c r="D36" s="131">
        <f t="shared" si="0"/>
        <v>264.60000000000002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270</v>
      </c>
      <c r="D37" s="131">
        <f t="shared" si="0"/>
        <v>264.60000000000002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270</v>
      </c>
      <c r="D38" s="133">
        <f>+D37</f>
        <v>264.60000000000002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7.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77364-C3C5-4ADF-925B-9E69B957F1A4}">
  <sheetPr codeName="Hoja62"/>
  <dimension ref="A1:Q67"/>
  <sheetViews>
    <sheetView view="pageBreakPreview" zoomScale="80" zoomScaleNormal="73" zoomScaleSheetLayoutView="80" zoomScalePageLayoutView="55" workbookViewId="0">
      <selection activeCell="R10" sqref="R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0" customHeight="1">
      <c r="A6" s="671" t="s">
        <v>8</v>
      </c>
      <c r="B6" s="672"/>
      <c r="C6" s="673" t="str">
        <f>VLOOKUP(L12,Reporte!$N$5:$BN$133,2,FALSE)</f>
        <v xml:space="preserve">Expedientes con acto de Pruebas y / o Alegatos soportados en insumos radicados en el año inmediatamente anterior con decisión de primera instancia </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51.75" customHeight="1">
      <c r="A8" s="675" t="s">
        <v>464</v>
      </c>
      <c r="B8" s="656"/>
      <c r="C8" s="673" t="str">
        <f>VLOOKUP(L12,Reporte!$A$5:$N$133,13,FALSE)</f>
        <v xml:space="preserve">Promover la culminación oportuna de los procesos administrativos con decisión de fondo 
Optimizar los tiempos de análisis y elaboración de proyectos de decisión 
Implementar estrategias de priorización de expedientes con etapa probatoria concluida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resoluciones decisorias proferidas en el periodo actual</v>
      </c>
      <c r="D10" s="673"/>
      <c r="E10" s="673"/>
      <c r="F10" s="682" t="str">
        <f>VLOOKUP(L12,Reporte!$N$5:$BN$133,6,FALSE)</f>
        <v>Se mide el número de resoluciones decisorias proferidas en el periodo actual</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1807</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1.75" customHeight="1">
      <c r="A15" s="703" t="str">
        <f>VLOOKUP(L12,Reporte!$N$5:$BN$133,8,FALSE)</f>
        <v>Numérica</v>
      </c>
      <c r="B15" s="704"/>
      <c r="C15" s="778">
        <f>VLOOKUP(L12,Reporte!$N$5:$BN$133,11,FALSE)</f>
        <v>162</v>
      </c>
      <c r="D15" s="779"/>
      <c r="E15" s="780"/>
      <c r="F15" s="715" t="str">
        <f>VLOOKUP(L12,Reporte!$N$5:$BN$133,9,FALSE)</f>
        <v>Trimestral</v>
      </c>
      <c r="G15" s="716"/>
      <c r="H15" s="683" t="s">
        <v>37</v>
      </c>
      <c r="I15" s="683"/>
      <c r="J15" s="721" t="s">
        <v>465</v>
      </c>
      <c r="K15" s="722"/>
      <c r="L15" s="723"/>
      <c r="M15" s="657" t="str">
        <f>VLOOKUP(L12,Reporte!$N$5:$BN$133,28,FALSE)</f>
        <v>Delegatura de Investigaciones Administrativas</v>
      </c>
      <c r="N15" s="658"/>
      <c r="O15" s="659"/>
      <c r="P15" s="99"/>
    </row>
    <row r="16" spans="1:17" ht="21.75" customHeight="1">
      <c r="A16" s="705"/>
      <c r="B16" s="706"/>
      <c r="C16" s="781"/>
      <c r="D16" s="782"/>
      <c r="E16" s="783"/>
      <c r="F16" s="717"/>
      <c r="G16" s="718"/>
      <c r="H16" s="683" t="s">
        <v>40</v>
      </c>
      <c r="I16" s="683"/>
      <c r="J16" s="721" t="s">
        <v>466</v>
      </c>
      <c r="K16" s="722"/>
      <c r="L16" s="723"/>
      <c r="M16" s="660"/>
      <c r="N16" s="661"/>
      <c r="O16" s="662"/>
      <c r="P16" s="99"/>
    </row>
    <row r="17" spans="1:17" ht="21.7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162</v>
      </c>
      <c r="D26" s="131">
        <f>+C26*0.98</f>
        <v>158.76</v>
      </c>
      <c r="E26" s="118"/>
      <c r="F26" s="118"/>
      <c r="G26" s="730"/>
      <c r="H26" s="730"/>
      <c r="I26" s="741"/>
      <c r="J26" s="741"/>
      <c r="K26" s="741"/>
      <c r="L26" s="730"/>
      <c r="M26" s="730"/>
      <c r="N26" s="730"/>
      <c r="O26" s="743"/>
      <c r="P26" s="119"/>
      <c r="Q26" s="120"/>
    </row>
    <row r="27" spans="1:17" s="98" customFormat="1" ht="15">
      <c r="A27" s="116" t="s">
        <v>95</v>
      </c>
      <c r="B27" s="131">
        <f>+D22</f>
        <v>0</v>
      </c>
      <c r="C27" s="131">
        <f>+C26</f>
        <v>162</v>
      </c>
      <c r="D27" s="131">
        <f>+D26</f>
        <v>158.76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162</v>
      </c>
      <c r="D28" s="131">
        <f t="shared" si="0"/>
        <v>158.76</v>
      </c>
      <c r="E28" s="118"/>
      <c r="F28" s="118"/>
      <c r="G28" s="730"/>
      <c r="H28" s="730"/>
      <c r="I28" s="730"/>
      <c r="J28" s="730"/>
      <c r="K28" s="118"/>
      <c r="L28" s="730"/>
      <c r="M28" s="730"/>
      <c r="N28" s="730"/>
      <c r="O28" s="743"/>
      <c r="P28" s="119"/>
      <c r="Q28" s="120"/>
    </row>
    <row r="29" spans="1:17" s="98" customFormat="1" ht="15">
      <c r="A29" s="116" t="s">
        <v>97</v>
      </c>
      <c r="B29" s="131">
        <f>+F22</f>
        <v>0</v>
      </c>
      <c r="C29" s="131">
        <f t="shared" si="0"/>
        <v>162</v>
      </c>
      <c r="D29" s="131">
        <f t="shared" si="0"/>
        <v>158.76</v>
      </c>
      <c r="E29" s="118"/>
      <c r="F29" s="118"/>
      <c r="G29" s="730"/>
      <c r="H29" s="730"/>
      <c r="I29" s="730"/>
      <c r="J29" s="730"/>
      <c r="K29" s="118"/>
      <c r="L29" s="730"/>
      <c r="M29" s="730"/>
      <c r="N29" s="730"/>
      <c r="O29" s="743"/>
      <c r="P29" s="119"/>
      <c r="Q29" s="120"/>
    </row>
    <row r="30" spans="1:17" s="98" customFormat="1" ht="15">
      <c r="A30" s="116" t="s">
        <v>98</v>
      </c>
      <c r="B30" s="131">
        <f>+G22</f>
        <v>0</v>
      </c>
      <c r="C30" s="131">
        <f t="shared" si="0"/>
        <v>162</v>
      </c>
      <c r="D30" s="131">
        <f t="shared" si="0"/>
        <v>158.76</v>
      </c>
      <c r="E30" s="118"/>
      <c r="F30" s="118"/>
      <c r="G30" s="730"/>
      <c r="H30" s="730"/>
      <c r="I30" s="730"/>
      <c r="J30" s="730"/>
      <c r="K30" s="118"/>
      <c r="L30" s="730"/>
      <c r="M30" s="730"/>
      <c r="N30" s="730"/>
      <c r="O30" s="743"/>
      <c r="P30" s="119"/>
      <c r="Q30" s="120"/>
    </row>
    <row r="31" spans="1:17" s="98" customFormat="1" ht="15">
      <c r="A31" s="116" t="s">
        <v>99</v>
      </c>
      <c r="B31" s="131">
        <f>+H22</f>
        <v>0</v>
      </c>
      <c r="C31" s="131">
        <f t="shared" si="0"/>
        <v>162</v>
      </c>
      <c r="D31" s="131">
        <f t="shared" si="0"/>
        <v>158.76</v>
      </c>
      <c r="E31" s="118"/>
      <c r="F31" s="118"/>
      <c r="G31" s="730"/>
      <c r="H31" s="730"/>
      <c r="I31" s="730"/>
      <c r="J31" s="730"/>
      <c r="K31" s="118"/>
      <c r="L31" s="730"/>
      <c r="M31" s="730"/>
      <c r="N31" s="730"/>
      <c r="O31" s="743"/>
      <c r="P31" s="119"/>
      <c r="Q31" s="120"/>
    </row>
    <row r="32" spans="1:17" s="98" customFormat="1" ht="15">
      <c r="A32" s="116" t="s">
        <v>100</v>
      </c>
      <c r="B32" s="131">
        <f>+I22</f>
        <v>0</v>
      </c>
      <c r="C32" s="131">
        <f t="shared" si="0"/>
        <v>162</v>
      </c>
      <c r="D32" s="131">
        <f t="shared" si="0"/>
        <v>158.76</v>
      </c>
      <c r="E32" s="118"/>
      <c r="F32" s="118"/>
      <c r="G32" s="730"/>
      <c r="H32" s="730"/>
      <c r="I32" s="730"/>
      <c r="J32" s="730"/>
      <c r="K32" s="118"/>
      <c r="L32" s="730"/>
      <c r="M32" s="730"/>
      <c r="N32" s="730"/>
      <c r="O32" s="743"/>
      <c r="P32" s="119"/>
      <c r="Q32" s="120"/>
    </row>
    <row r="33" spans="1:17" s="98" customFormat="1" ht="15">
      <c r="A33" s="116" t="s">
        <v>101</v>
      </c>
      <c r="B33" s="131">
        <f>+J22</f>
        <v>0</v>
      </c>
      <c r="C33" s="131">
        <f t="shared" si="0"/>
        <v>162</v>
      </c>
      <c r="D33" s="131">
        <f t="shared" si="0"/>
        <v>158.76</v>
      </c>
      <c r="E33" s="118"/>
      <c r="F33" s="118"/>
      <c r="G33" s="730"/>
      <c r="H33" s="730"/>
      <c r="I33" s="730"/>
      <c r="J33" s="730"/>
      <c r="K33" s="118"/>
      <c r="L33" s="730"/>
      <c r="M33" s="730"/>
      <c r="N33" s="730"/>
      <c r="O33" s="743"/>
      <c r="P33" s="119"/>
      <c r="Q33" s="120"/>
    </row>
    <row r="34" spans="1:17" s="98" customFormat="1" ht="15">
      <c r="A34" s="116" t="s">
        <v>102</v>
      </c>
      <c r="B34" s="131">
        <f>+K22</f>
        <v>0</v>
      </c>
      <c r="C34" s="131">
        <f t="shared" si="0"/>
        <v>162</v>
      </c>
      <c r="D34" s="131">
        <f t="shared" si="0"/>
        <v>158.76</v>
      </c>
      <c r="E34" s="118"/>
      <c r="F34" s="118"/>
      <c r="G34" s="730"/>
      <c r="H34" s="730"/>
      <c r="I34" s="730"/>
      <c r="J34" s="730"/>
      <c r="K34" s="118"/>
      <c r="L34" s="730"/>
      <c r="M34" s="730"/>
      <c r="N34" s="730"/>
      <c r="O34" s="743"/>
      <c r="P34" s="119"/>
      <c r="Q34" s="120"/>
    </row>
    <row r="35" spans="1:17" s="98" customFormat="1" ht="15">
      <c r="A35" s="116" t="s">
        <v>103</v>
      </c>
      <c r="B35" s="131">
        <f>+L22</f>
        <v>0</v>
      </c>
      <c r="C35" s="131">
        <f t="shared" si="0"/>
        <v>162</v>
      </c>
      <c r="D35" s="131">
        <f t="shared" si="0"/>
        <v>158.76</v>
      </c>
      <c r="E35" s="118"/>
      <c r="F35" s="118"/>
      <c r="G35" s="730"/>
      <c r="H35" s="730"/>
      <c r="I35" s="730"/>
      <c r="J35" s="730"/>
      <c r="K35" s="118"/>
      <c r="L35" s="730"/>
      <c r="M35" s="730"/>
      <c r="N35" s="730"/>
      <c r="O35" s="743"/>
      <c r="P35" s="119"/>
      <c r="Q35" s="120"/>
    </row>
    <row r="36" spans="1:17" s="98" customFormat="1" ht="15">
      <c r="A36" s="116" t="s">
        <v>104</v>
      </c>
      <c r="B36" s="131">
        <f>+M22</f>
        <v>0</v>
      </c>
      <c r="C36" s="131">
        <f t="shared" si="0"/>
        <v>162</v>
      </c>
      <c r="D36" s="131">
        <f t="shared" si="0"/>
        <v>158.76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162</v>
      </c>
      <c r="D37" s="131">
        <f t="shared" si="0"/>
        <v>158.76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162</v>
      </c>
      <c r="D38" s="133">
        <f>+D37</f>
        <v>158.76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7"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2CE78-2C59-4EF9-B1CA-EDA4C0ABE90B}">
  <sheetPr codeName="Hoja63"/>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3" customHeight="1">
      <c r="A6" s="671" t="s">
        <v>8</v>
      </c>
      <c r="B6" s="672"/>
      <c r="C6" s="673" t="str">
        <f>VLOOKUP(L12,Reporte!$N$5:$BN$133,2,FALSE)</f>
        <v xml:space="preserve">Capacitaciones a externos en territorio en el marco del fortalecimiento al vigilado </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36" customHeight="1">
      <c r="A8" s="675" t="s">
        <v>464</v>
      </c>
      <c r="B8" s="656"/>
      <c r="C8" s="673" t="str">
        <f>VLOOKUP(L12,Reporte!$A$5:$N$133,13,FALSE)</f>
        <v>Fortalecer los conocimientos en materia de procesos administrativos sancionatorios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5.25" customHeight="1">
      <c r="A10" s="677"/>
      <c r="B10" s="678"/>
      <c r="C10" s="673" t="str">
        <f>VLOOKUP(L12,Reporte!$N$5:$BN$133,4,FALSE)</f>
        <v>Número de capacitaciones realizadas a externos sobre el proceso administrativo sancionatorio</v>
      </c>
      <c r="D10" s="673"/>
      <c r="E10" s="673"/>
      <c r="F10" s="682" t="str">
        <f>VLOOKUP(L12,Reporte!$N$5:$BN$133,6,FALSE)</f>
        <v>Se mide el número de capacitaciones realizadas a externos sobre el proceso administrativo sancionatorio</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1810</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Numérica</v>
      </c>
      <c r="B15" s="704"/>
      <c r="C15" s="799">
        <f>VLOOKUP(L12,Reporte!$N$5:$BN$133,11,FALSE)</f>
        <v>14</v>
      </c>
      <c r="D15" s="800"/>
      <c r="E15" s="801"/>
      <c r="F15" s="715" t="str">
        <f>VLOOKUP(L12,Reporte!$N$5:$BN$133,9,FALSE)</f>
        <v>Trimestral</v>
      </c>
      <c r="G15" s="716"/>
      <c r="H15" s="683" t="s">
        <v>37</v>
      </c>
      <c r="I15" s="683"/>
      <c r="J15" s="721" t="s">
        <v>465</v>
      </c>
      <c r="K15" s="722"/>
      <c r="L15" s="723"/>
      <c r="M15" s="657" t="str">
        <f>VLOOKUP(L12,Reporte!$N$5:$BN$133,28,FALSE)</f>
        <v>Delegatura de Investigaciones Administrativas</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14</v>
      </c>
      <c r="D26" s="131">
        <f>+C26*0.98</f>
        <v>13.719999999999999</v>
      </c>
      <c r="E26" s="118"/>
      <c r="F26" s="118"/>
      <c r="G26" s="730"/>
      <c r="H26" s="730"/>
      <c r="I26" s="741"/>
      <c r="J26" s="741"/>
      <c r="K26" s="741"/>
      <c r="L26" s="730"/>
      <c r="M26" s="730"/>
      <c r="N26" s="730"/>
      <c r="O26" s="743"/>
      <c r="P26" s="119"/>
      <c r="Q26" s="120"/>
    </row>
    <row r="27" spans="1:17" s="98" customFormat="1" ht="15">
      <c r="A27" s="116" t="s">
        <v>95</v>
      </c>
      <c r="B27" s="131">
        <f>+D22</f>
        <v>0</v>
      </c>
      <c r="C27" s="131">
        <f>+C26</f>
        <v>14</v>
      </c>
      <c r="D27" s="131">
        <f>+D26</f>
        <v>13.719999999999999</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14</v>
      </c>
      <c r="D28" s="131">
        <f t="shared" si="0"/>
        <v>13.719999999999999</v>
      </c>
      <c r="E28" s="118"/>
      <c r="F28" s="118"/>
      <c r="G28" s="730"/>
      <c r="H28" s="730"/>
      <c r="I28" s="730"/>
      <c r="J28" s="730"/>
      <c r="K28" s="118"/>
      <c r="L28" s="730"/>
      <c r="M28" s="730"/>
      <c r="N28" s="730"/>
      <c r="O28" s="743"/>
      <c r="P28" s="119"/>
      <c r="Q28" s="120"/>
    </row>
    <row r="29" spans="1:17" s="98" customFormat="1" ht="15">
      <c r="A29" s="116" t="s">
        <v>97</v>
      </c>
      <c r="B29" s="131">
        <f>+F22</f>
        <v>0</v>
      </c>
      <c r="C29" s="131">
        <f t="shared" si="0"/>
        <v>14</v>
      </c>
      <c r="D29" s="131">
        <f t="shared" si="0"/>
        <v>13.719999999999999</v>
      </c>
      <c r="E29" s="118"/>
      <c r="F29" s="118"/>
      <c r="G29" s="730"/>
      <c r="H29" s="730"/>
      <c r="I29" s="730"/>
      <c r="J29" s="730"/>
      <c r="K29" s="118"/>
      <c r="L29" s="730"/>
      <c r="M29" s="730"/>
      <c r="N29" s="730"/>
      <c r="O29" s="743"/>
      <c r="P29" s="119"/>
      <c r="Q29" s="120"/>
    </row>
    <row r="30" spans="1:17" s="98" customFormat="1" ht="15">
      <c r="A30" s="116" t="s">
        <v>98</v>
      </c>
      <c r="B30" s="131">
        <f>+G22</f>
        <v>0</v>
      </c>
      <c r="C30" s="131">
        <f t="shared" si="0"/>
        <v>14</v>
      </c>
      <c r="D30" s="131">
        <f t="shared" si="0"/>
        <v>13.719999999999999</v>
      </c>
      <c r="E30" s="118"/>
      <c r="F30" s="118"/>
      <c r="G30" s="730"/>
      <c r="H30" s="730"/>
      <c r="I30" s="730"/>
      <c r="J30" s="730"/>
      <c r="K30" s="118"/>
      <c r="L30" s="730"/>
      <c r="M30" s="730"/>
      <c r="N30" s="730"/>
      <c r="O30" s="743"/>
      <c r="P30" s="119"/>
      <c r="Q30" s="120"/>
    </row>
    <row r="31" spans="1:17" s="98" customFormat="1" ht="15">
      <c r="A31" s="116" t="s">
        <v>99</v>
      </c>
      <c r="B31" s="131">
        <f>+H22</f>
        <v>0</v>
      </c>
      <c r="C31" s="131">
        <f t="shared" si="0"/>
        <v>14</v>
      </c>
      <c r="D31" s="131">
        <f t="shared" si="0"/>
        <v>13.719999999999999</v>
      </c>
      <c r="E31" s="118"/>
      <c r="F31" s="118"/>
      <c r="G31" s="730"/>
      <c r="H31" s="730"/>
      <c r="I31" s="730"/>
      <c r="J31" s="730"/>
      <c r="K31" s="118"/>
      <c r="L31" s="730"/>
      <c r="M31" s="730"/>
      <c r="N31" s="730"/>
      <c r="O31" s="743"/>
      <c r="P31" s="119"/>
      <c r="Q31" s="120"/>
    </row>
    <row r="32" spans="1:17" s="98" customFormat="1" ht="15">
      <c r="A32" s="116" t="s">
        <v>100</v>
      </c>
      <c r="B32" s="131">
        <f>+I22</f>
        <v>0</v>
      </c>
      <c r="C32" s="131">
        <f t="shared" si="0"/>
        <v>14</v>
      </c>
      <c r="D32" s="131">
        <f t="shared" si="0"/>
        <v>13.719999999999999</v>
      </c>
      <c r="E32" s="118"/>
      <c r="F32" s="118"/>
      <c r="G32" s="730"/>
      <c r="H32" s="730"/>
      <c r="I32" s="730"/>
      <c r="J32" s="730"/>
      <c r="K32" s="118"/>
      <c r="L32" s="730"/>
      <c r="M32" s="730"/>
      <c r="N32" s="730"/>
      <c r="O32" s="743"/>
      <c r="P32" s="119"/>
      <c r="Q32" s="120"/>
    </row>
    <row r="33" spans="1:17" s="98" customFormat="1" ht="15">
      <c r="A33" s="116" t="s">
        <v>101</v>
      </c>
      <c r="B33" s="131">
        <f>+J22</f>
        <v>0</v>
      </c>
      <c r="C33" s="131">
        <f t="shared" si="0"/>
        <v>14</v>
      </c>
      <c r="D33" s="131">
        <f t="shared" si="0"/>
        <v>13.719999999999999</v>
      </c>
      <c r="E33" s="118"/>
      <c r="F33" s="118"/>
      <c r="G33" s="730"/>
      <c r="H33" s="730"/>
      <c r="I33" s="730"/>
      <c r="J33" s="730"/>
      <c r="K33" s="118"/>
      <c r="L33" s="730"/>
      <c r="M33" s="730"/>
      <c r="N33" s="730"/>
      <c r="O33" s="743"/>
      <c r="P33" s="119"/>
      <c r="Q33" s="120"/>
    </row>
    <row r="34" spans="1:17" s="98" customFormat="1" ht="15">
      <c r="A34" s="116" t="s">
        <v>102</v>
      </c>
      <c r="B34" s="131">
        <f>+K22</f>
        <v>0</v>
      </c>
      <c r="C34" s="131">
        <f t="shared" si="0"/>
        <v>14</v>
      </c>
      <c r="D34" s="131">
        <f t="shared" si="0"/>
        <v>13.719999999999999</v>
      </c>
      <c r="E34" s="118"/>
      <c r="F34" s="118"/>
      <c r="G34" s="730"/>
      <c r="H34" s="730"/>
      <c r="I34" s="730"/>
      <c r="J34" s="730"/>
      <c r="K34" s="118"/>
      <c r="L34" s="730"/>
      <c r="M34" s="730"/>
      <c r="N34" s="730"/>
      <c r="O34" s="743"/>
      <c r="P34" s="119"/>
      <c r="Q34" s="120"/>
    </row>
    <row r="35" spans="1:17" s="98" customFormat="1" ht="15">
      <c r="A35" s="116" t="s">
        <v>103</v>
      </c>
      <c r="B35" s="131">
        <f>+L22</f>
        <v>0</v>
      </c>
      <c r="C35" s="131">
        <f t="shared" si="0"/>
        <v>14</v>
      </c>
      <c r="D35" s="131">
        <f t="shared" si="0"/>
        <v>13.719999999999999</v>
      </c>
      <c r="E35" s="118"/>
      <c r="F35" s="118"/>
      <c r="G35" s="730"/>
      <c r="H35" s="730"/>
      <c r="I35" s="730"/>
      <c r="J35" s="730"/>
      <c r="K35" s="118"/>
      <c r="L35" s="730"/>
      <c r="M35" s="730"/>
      <c r="N35" s="730"/>
      <c r="O35" s="743"/>
      <c r="P35" s="119"/>
      <c r="Q35" s="120"/>
    </row>
    <row r="36" spans="1:17" s="98" customFormat="1" ht="15">
      <c r="A36" s="116" t="s">
        <v>104</v>
      </c>
      <c r="B36" s="131">
        <f>+M22</f>
        <v>0</v>
      </c>
      <c r="C36" s="131">
        <f t="shared" si="0"/>
        <v>14</v>
      </c>
      <c r="D36" s="131">
        <f t="shared" si="0"/>
        <v>13.719999999999999</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14</v>
      </c>
      <c r="D37" s="131">
        <f t="shared" si="0"/>
        <v>13.719999999999999</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14</v>
      </c>
      <c r="D38" s="133">
        <f>+D37</f>
        <v>13.719999999999999</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5A11-1ACD-4735-A7DF-F219FBDBF4E0}">
  <sheetPr codeName="Hoja64"/>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28.5" customHeight="1">
      <c r="A6" s="671" t="s">
        <v>8</v>
      </c>
      <c r="B6" s="672"/>
      <c r="C6" s="673" t="str">
        <f>VLOOKUP(L12,Reporte!$N$5:$BN$133,2,FALSE)</f>
        <v>Capacitaciones internas sobre el cumplimiento de los ANS en la SNS.</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33" customHeight="1">
      <c r="A8" s="675" t="s">
        <v>464</v>
      </c>
      <c r="B8" s="656"/>
      <c r="C8" s="673" t="str">
        <f>VLOOKUP(L12,Reporte!$A$5:$N$133,13,FALSE)</f>
        <v>Garantizar el cumplimiento de los ANS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93" customHeight="1">
      <c r="A10" s="677"/>
      <c r="B10" s="678"/>
      <c r="C10" s="673" t="str">
        <f>VLOOKUP(L12,Reporte!$N$5:$BN$133,4,FALSE)</f>
        <v>Numero de Capacitaciones a las áreas que realizan traslados para investigaciones administrativas a la DIA en cuanto a cumplimiento de los ANS.</v>
      </c>
      <c r="D10" s="673"/>
      <c r="E10" s="673"/>
      <c r="F10" s="682" t="str">
        <f>VLOOKUP(L12,Reporte!$N$5:$BN$133,6,FALSE)</f>
        <v>Se mide el número de Capacitaciones a las áreas que realizan traslados para investigaciones administrativas a la DIA en cuanto a cumplimiento de los ANS.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1813</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Numérica</v>
      </c>
      <c r="B15" s="704"/>
      <c r="C15" s="799">
        <f>VLOOKUP(L12,Reporte!$N$5:$BN$133,11,FALSE)</f>
        <v>2</v>
      </c>
      <c r="D15" s="800"/>
      <c r="E15" s="801"/>
      <c r="F15" s="715" t="str">
        <f>VLOOKUP(L12,Reporte!$N$5:$BN$133,9,FALSE)</f>
        <v>Trimestral</v>
      </c>
      <c r="G15" s="716"/>
      <c r="H15" s="683" t="s">
        <v>37</v>
      </c>
      <c r="I15" s="683"/>
      <c r="J15" s="721" t="s">
        <v>465</v>
      </c>
      <c r="K15" s="722"/>
      <c r="L15" s="723"/>
      <c r="M15" s="657" t="str">
        <f>VLOOKUP(L12,Reporte!$N$5:$BN$133,28,FALSE)</f>
        <v>Delegatura de Investigaciones Administrativas</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2</v>
      </c>
      <c r="D26" s="131">
        <f>+C26*0.98</f>
        <v>1.96</v>
      </c>
      <c r="E26" s="118"/>
      <c r="F26" s="118"/>
      <c r="G26" s="730"/>
      <c r="H26" s="730"/>
      <c r="I26" s="741"/>
      <c r="J26" s="741"/>
      <c r="K26" s="741"/>
      <c r="L26" s="730"/>
      <c r="M26" s="730"/>
      <c r="N26" s="730"/>
      <c r="O26" s="743"/>
      <c r="P26" s="119"/>
      <c r="Q26" s="120"/>
    </row>
    <row r="27" spans="1:17" s="98" customFormat="1" ht="15">
      <c r="A27" s="116" t="s">
        <v>95</v>
      </c>
      <c r="B27" s="131">
        <f>+D22</f>
        <v>0</v>
      </c>
      <c r="C27" s="131">
        <f>+C26</f>
        <v>2</v>
      </c>
      <c r="D27" s="131">
        <f>+D26</f>
        <v>1.96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2</v>
      </c>
      <c r="D28" s="131">
        <f t="shared" si="0"/>
        <v>1.96</v>
      </c>
      <c r="E28" s="118"/>
      <c r="F28" s="118"/>
      <c r="G28" s="730"/>
      <c r="H28" s="730"/>
      <c r="I28" s="730"/>
      <c r="J28" s="730"/>
      <c r="K28" s="118"/>
      <c r="L28" s="730"/>
      <c r="M28" s="730"/>
      <c r="N28" s="730"/>
      <c r="O28" s="743"/>
      <c r="P28" s="119"/>
      <c r="Q28" s="120"/>
    </row>
    <row r="29" spans="1:17" s="98" customFormat="1" ht="15">
      <c r="A29" s="116" t="s">
        <v>97</v>
      </c>
      <c r="B29" s="131">
        <f>+F22</f>
        <v>0</v>
      </c>
      <c r="C29" s="131">
        <f t="shared" si="0"/>
        <v>2</v>
      </c>
      <c r="D29" s="131">
        <f t="shared" si="0"/>
        <v>1.96</v>
      </c>
      <c r="E29" s="118"/>
      <c r="F29" s="118"/>
      <c r="G29" s="730"/>
      <c r="H29" s="730"/>
      <c r="I29" s="730"/>
      <c r="J29" s="730"/>
      <c r="K29" s="118"/>
      <c r="L29" s="730"/>
      <c r="M29" s="730"/>
      <c r="N29" s="730"/>
      <c r="O29" s="743"/>
      <c r="P29" s="119"/>
      <c r="Q29" s="120"/>
    </row>
    <row r="30" spans="1:17" s="98" customFormat="1" ht="15">
      <c r="A30" s="116" t="s">
        <v>98</v>
      </c>
      <c r="B30" s="131">
        <f>+G22</f>
        <v>0</v>
      </c>
      <c r="C30" s="131">
        <f t="shared" si="0"/>
        <v>2</v>
      </c>
      <c r="D30" s="131">
        <f t="shared" si="0"/>
        <v>1.96</v>
      </c>
      <c r="E30" s="118"/>
      <c r="F30" s="118"/>
      <c r="G30" s="730"/>
      <c r="H30" s="730"/>
      <c r="I30" s="730"/>
      <c r="J30" s="730"/>
      <c r="K30" s="118"/>
      <c r="L30" s="730"/>
      <c r="M30" s="730"/>
      <c r="N30" s="730"/>
      <c r="O30" s="743"/>
      <c r="P30" s="119"/>
      <c r="Q30" s="120"/>
    </row>
    <row r="31" spans="1:17" s="98" customFormat="1" ht="15">
      <c r="A31" s="116" t="s">
        <v>99</v>
      </c>
      <c r="B31" s="131">
        <f>+H22</f>
        <v>0</v>
      </c>
      <c r="C31" s="131">
        <f t="shared" si="0"/>
        <v>2</v>
      </c>
      <c r="D31" s="131">
        <f t="shared" si="0"/>
        <v>1.96</v>
      </c>
      <c r="E31" s="118"/>
      <c r="F31" s="118"/>
      <c r="G31" s="730"/>
      <c r="H31" s="730"/>
      <c r="I31" s="730"/>
      <c r="J31" s="730"/>
      <c r="K31" s="118"/>
      <c r="L31" s="730"/>
      <c r="M31" s="730"/>
      <c r="N31" s="730"/>
      <c r="O31" s="743"/>
      <c r="P31" s="119"/>
      <c r="Q31" s="120"/>
    </row>
    <row r="32" spans="1:17" s="98" customFormat="1" ht="15">
      <c r="A32" s="116" t="s">
        <v>100</v>
      </c>
      <c r="B32" s="131">
        <f>+I22</f>
        <v>0</v>
      </c>
      <c r="C32" s="131">
        <f t="shared" si="0"/>
        <v>2</v>
      </c>
      <c r="D32" s="131">
        <f t="shared" si="0"/>
        <v>1.96</v>
      </c>
      <c r="E32" s="118"/>
      <c r="F32" s="118"/>
      <c r="G32" s="730"/>
      <c r="H32" s="730"/>
      <c r="I32" s="730"/>
      <c r="J32" s="730"/>
      <c r="K32" s="118"/>
      <c r="L32" s="730"/>
      <c r="M32" s="730"/>
      <c r="N32" s="730"/>
      <c r="O32" s="743"/>
      <c r="P32" s="119"/>
      <c r="Q32" s="120"/>
    </row>
    <row r="33" spans="1:17" s="98" customFormat="1" ht="15">
      <c r="A33" s="116" t="s">
        <v>101</v>
      </c>
      <c r="B33" s="131">
        <f>+J22</f>
        <v>0</v>
      </c>
      <c r="C33" s="131">
        <f t="shared" si="0"/>
        <v>2</v>
      </c>
      <c r="D33" s="131">
        <f t="shared" si="0"/>
        <v>1.96</v>
      </c>
      <c r="E33" s="118"/>
      <c r="F33" s="118"/>
      <c r="G33" s="730"/>
      <c r="H33" s="730"/>
      <c r="I33" s="730"/>
      <c r="J33" s="730"/>
      <c r="K33" s="118"/>
      <c r="L33" s="730"/>
      <c r="M33" s="730"/>
      <c r="N33" s="730"/>
      <c r="O33" s="743"/>
      <c r="P33" s="119"/>
      <c r="Q33" s="120"/>
    </row>
    <row r="34" spans="1:17" s="98" customFormat="1" ht="15">
      <c r="A34" s="116" t="s">
        <v>102</v>
      </c>
      <c r="B34" s="131">
        <f>+K22</f>
        <v>0</v>
      </c>
      <c r="C34" s="131">
        <f t="shared" si="0"/>
        <v>2</v>
      </c>
      <c r="D34" s="131">
        <f t="shared" si="0"/>
        <v>1.96</v>
      </c>
      <c r="E34" s="118"/>
      <c r="F34" s="118"/>
      <c r="G34" s="730"/>
      <c r="H34" s="730"/>
      <c r="I34" s="730"/>
      <c r="J34" s="730"/>
      <c r="K34" s="118"/>
      <c r="L34" s="730"/>
      <c r="M34" s="730"/>
      <c r="N34" s="730"/>
      <c r="O34" s="743"/>
      <c r="P34" s="119"/>
      <c r="Q34" s="120"/>
    </row>
    <row r="35" spans="1:17" s="98" customFormat="1" ht="15">
      <c r="A35" s="116" t="s">
        <v>103</v>
      </c>
      <c r="B35" s="131">
        <f>+L22</f>
        <v>0</v>
      </c>
      <c r="C35" s="131">
        <f t="shared" si="0"/>
        <v>2</v>
      </c>
      <c r="D35" s="131">
        <f t="shared" si="0"/>
        <v>1.96</v>
      </c>
      <c r="E35" s="118"/>
      <c r="F35" s="118"/>
      <c r="G35" s="730"/>
      <c r="H35" s="730"/>
      <c r="I35" s="730"/>
      <c r="J35" s="730"/>
      <c r="K35" s="118"/>
      <c r="L35" s="730"/>
      <c r="M35" s="730"/>
      <c r="N35" s="730"/>
      <c r="O35" s="743"/>
      <c r="P35" s="119"/>
      <c r="Q35" s="120"/>
    </row>
    <row r="36" spans="1:17" s="98" customFormat="1" ht="15">
      <c r="A36" s="116" t="s">
        <v>104</v>
      </c>
      <c r="B36" s="131">
        <f>+M22</f>
        <v>0</v>
      </c>
      <c r="C36" s="131">
        <f t="shared" si="0"/>
        <v>2</v>
      </c>
      <c r="D36" s="131">
        <f t="shared" si="0"/>
        <v>1.96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2</v>
      </c>
      <c r="D37" s="131">
        <f t="shared" si="0"/>
        <v>1.96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2</v>
      </c>
      <c r="D38" s="133">
        <f>+D37</f>
        <v>1.96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0A3A-3BC7-4951-878E-7E82E7976263}">
  <sheetPr codeName="Hoja65"/>
  <dimension ref="A1:Q67"/>
  <sheetViews>
    <sheetView view="pageBreakPreview" zoomScale="80" zoomScaleNormal="73" zoomScaleSheetLayoutView="80" zoomScalePageLayoutView="55" workbookViewId="0">
      <selection activeCell="R13" sqref="R13"/>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Porcentaje de solicitudes de información y / reclamos en salud finalizados por falta de oportunidad en la entrega o entrega incompleta de tecnologías en salud tramitados a los grupos de valor o interés de la SNS presentados a la DOLTS-GF</v>
      </c>
      <c r="D6" s="673"/>
      <c r="E6" s="673"/>
      <c r="F6" s="673"/>
      <c r="G6" s="673"/>
      <c r="H6" s="673"/>
      <c r="I6" s="673"/>
      <c r="J6" s="673"/>
      <c r="K6" s="673"/>
      <c r="L6" s="673"/>
      <c r="M6" s="673"/>
      <c r="N6" s="673"/>
      <c r="O6" s="674"/>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34.5" customHeight="1">
      <c r="A8" s="675" t="s">
        <v>464</v>
      </c>
      <c r="B8" s="656"/>
      <c r="C8" s="673" t="str">
        <f>VLOOKUP(L12,Reporte!$A$5:$N$133,13,FALSE)</f>
        <v>Ampliar la cobertura de acciones de IVC a los vigilados, fortaleciendo la presencia y visibilidad institucional en el territorio con enfoque preventivo, predictivo y resolutivo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106.5" customHeight="1">
      <c r="A10" s="677"/>
      <c r="B10" s="678"/>
      <c r="C10" s="673" t="str">
        <f>VLOOKUP(L12,Reporte!$N$5:$BN$133,4,FALSE)</f>
        <v xml:space="preserve">Sumatoria del número de solicitudes de información y  reclamos en salud finalizados por falta de oportunidad en la entrega o entrega incompleta de tecnologías en salud en el trimestre </v>
      </c>
      <c r="D10" s="673"/>
      <c r="E10" s="673"/>
      <c r="F10" s="682" t="str">
        <f>VLOOKUP(L12,Reporte!$N$5:$BN$133,6,FALSE)</f>
        <v>Se mide el número de Sumatoria del número de solicitudes de información y  reclamos en salud finalizados por falta de oportunidad en la entrega o entrega incompleta de tecnologías en salud en el trimestre  sobre el  Número de solicitudes de información y  reclamos en salud interpuestos por los grupos de valor o interés por falta de oportunidad en la entrega o entrega incompleta de tecnologías en salud)*100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106.5" customHeight="1" thickBot="1">
      <c r="A12" s="679"/>
      <c r="B12" s="650"/>
      <c r="C12" s="686" t="str">
        <f>VLOOKUP(L12,Reporte!$N$5:$BN$133,5,FALSE)</f>
        <v xml:space="preserve"> Número de solicitudes de información y  reclamos en salud interpuestos por los grupos de valor o interés por falta de oportunidad en la entrega o entrega incompleta de tecnologías en salud)*100</v>
      </c>
      <c r="D12" s="673"/>
      <c r="E12" s="673"/>
      <c r="F12" s="682"/>
      <c r="G12" s="682"/>
      <c r="H12" s="682"/>
      <c r="I12" s="682"/>
      <c r="J12" s="687" t="str">
        <f>VLOOKUP(L12,Reporte!$N$5:$BN$133,7,FALSE)</f>
        <v>Eficacia</v>
      </c>
      <c r="K12" s="687"/>
      <c r="L12" s="688" t="s">
        <v>1816</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1.75" customHeight="1">
      <c r="A15" s="703" t="str">
        <f>VLOOKUP(L12,Reporte!$N$5:$BN$133,8,FALSE)</f>
        <v xml:space="preserve">Porcentual </v>
      </c>
      <c r="B15" s="704"/>
      <c r="C15" s="810">
        <f>VLOOKUP(L12,Reporte!$N$5:$BN$133,11,FALSE)</f>
        <v>0.7</v>
      </c>
      <c r="D15" s="811"/>
      <c r="E15" s="812"/>
      <c r="F15" s="715" t="str">
        <f>VLOOKUP(L12,Reporte!$N$5:$BN$133,9,FALSE)</f>
        <v>Trimestral</v>
      </c>
      <c r="G15" s="716"/>
      <c r="H15" s="683" t="s">
        <v>37</v>
      </c>
      <c r="I15" s="683"/>
      <c r="J15" s="721" t="s">
        <v>465</v>
      </c>
      <c r="K15" s="722"/>
      <c r="L15" s="723"/>
      <c r="M15" s="657" t="str">
        <f>VLOOKUP(L12,Reporte!$N$5:$BN$133,28,FALSE)</f>
        <v>Delegatura para Operadores Logísticos de Tecnologías en Salud y Gestores Farmacéuticos</v>
      </c>
      <c r="N15" s="658"/>
      <c r="O15" s="659"/>
      <c r="P15" s="99"/>
    </row>
    <row r="16" spans="1:17" ht="21.75" customHeight="1">
      <c r="A16" s="705"/>
      <c r="B16" s="706"/>
      <c r="C16" s="813"/>
      <c r="D16" s="814"/>
      <c r="E16" s="815"/>
      <c r="F16" s="717"/>
      <c r="G16" s="718"/>
      <c r="H16" s="683" t="s">
        <v>40</v>
      </c>
      <c r="I16" s="683"/>
      <c r="J16" s="721" t="s">
        <v>466</v>
      </c>
      <c r="K16" s="722"/>
      <c r="L16" s="723"/>
      <c r="M16" s="660"/>
      <c r="N16" s="661"/>
      <c r="O16" s="662"/>
      <c r="P16" s="99"/>
    </row>
    <row r="17" spans="1:17" ht="21.75" customHeight="1"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0.7</v>
      </c>
      <c r="D26" s="117">
        <f>+C26*0.98</f>
        <v>0.68599999999999994</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0.7</v>
      </c>
      <c r="D27" s="117">
        <f>+D26</f>
        <v>0.68599999999999994</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0.7</v>
      </c>
      <c r="D28" s="117">
        <f t="shared" si="0"/>
        <v>0.68599999999999994</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0.7</v>
      </c>
      <c r="D29" s="117">
        <f t="shared" si="0"/>
        <v>0.68599999999999994</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0.7</v>
      </c>
      <c r="D30" s="117">
        <f t="shared" si="0"/>
        <v>0.68599999999999994</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0.7</v>
      </c>
      <c r="D31" s="117">
        <f t="shared" si="0"/>
        <v>0.68599999999999994</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0.7</v>
      </c>
      <c r="D32" s="117">
        <f t="shared" si="0"/>
        <v>0.68599999999999994</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0.7</v>
      </c>
      <c r="D33" s="117">
        <f t="shared" si="0"/>
        <v>0.68599999999999994</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0.7</v>
      </c>
      <c r="D34" s="117">
        <f t="shared" si="0"/>
        <v>0.68599999999999994</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0.7</v>
      </c>
      <c r="D35" s="117">
        <f t="shared" si="0"/>
        <v>0.68599999999999994</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0.7</v>
      </c>
      <c r="D36" s="117">
        <f t="shared" si="0"/>
        <v>0.68599999999999994</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0.7</v>
      </c>
      <c r="D37" s="117">
        <f t="shared" si="0"/>
        <v>0.68599999999999994</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0.7</v>
      </c>
      <c r="D38" s="124">
        <f>+D37</f>
        <v>0.68599999999999994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BE262-E634-4827-B9D0-CEEBB400301E}">
  <sheetPr codeName="Hoja66"/>
  <dimension ref="A1:Q67"/>
  <sheetViews>
    <sheetView view="pageBreakPreview" zoomScale="80" zoomScaleNormal="73" zoomScaleSheetLayoutView="80" zoomScalePageLayoutView="55" workbookViewId="0">
      <selection activeCell="R24" sqref="R2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Servicio de auditoría y visitas inspectivas realizadas</v>
      </c>
      <c r="D6" s="673"/>
      <c r="E6" s="673"/>
      <c r="F6" s="673"/>
      <c r="G6" s="673"/>
      <c r="H6" s="673"/>
      <c r="I6" s="673"/>
      <c r="J6" s="673"/>
      <c r="K6" s="673"/>
      <c r="L6" s="673"/>
      <c r="M6" s="673"/>
      <c r="N6" s="673"/>
      <c r="O6" s="674"/>
      <c r="P6" s="99"/>
    </row>
    <row r="7" spans="1:17" ht="53.2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28.5" customHeight="1">
      <c r="A8" s="675" t="s">
        <v>464</v>
      </c>
      <c r="B8" s="656"/>
      <c r="C8" s="673" t="str">
        <f>VLOOKUP(L12,Reporte!$A$5:$N$133,13,FALSE)</f>
        <v>Ampliar la cobertura de acciones de IVC a los vigilados, fortaleciendo la presencia y visibilidad institucional en el territorio con enfoque preventivo, predictivo y resolutivo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auditoría y visitas inspectivas realizadas a los OLTS y/o GF</v>
      </c>
      <c r="D10" s="673"/>
      <c r="E10" s="673"/>
      <c r="F10" s="682" t="str">
        <f>VLOOKUP(L12,Reporte!$N$5:$BN$133,6,FALSE)</f>
        <v>Se mide el número de auditoría y visitas inspectivas realizadas a los OLTS y/o GF</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1819</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0.25" customHeight="1">
      <c r="A15" s="703" t="str">
        <f>VLOOKUP(L12,Reporte!$N$5:$BN$133,8,FALSE)</f>
        <v>Numérica</v>
      </c>
      <c r="B15" s="704"/>
      <c r="C15" s="799">
        <f>VLOOKUP(L12,Reporte!$N$5:$BN$133,11,FALSE)</f>
        <v>65</v>
      </c>
      <c r="D15" s="800"/>
      <c r="E15" s="801"/>
      <c r="F15" s="715" t="str">
        <f>VLOOKUP(L12,Reporte!$N$5:$BN$133,9,FALSE)</f>
        <v>Trimestral</v>
      </c>
      <c r="G15" s="716"/>
      <c r="H15" s="683" t="s">
        <v>37</v>
      </c>
      <c r="I15" s="683"/>
      <c r="J15" s="721" t="s">
        <v>465</v>
      </c>
      <c r="K15" s="722"/>
      <c r="L15" s="723"/>
      <c r="M15" s="657" t="str">
        <f>VLOOKUP(L12,Reporte!$N$5:$BN$133,28,FALSE)</f>
        <v>Delegatura para Operadores Logísticos de Tecnologías en Salud y Gestores Farmacéuticos</v>
      </c>
      <c r="N15" s="658"/>
      <c r="O15" s="659"/>
      <c r="P15" s="99"/>
    </row>
    <row r="16" spans="1:17" ht="20.25" customHeight="1">
      <c r="A16" s="705"/>
      <c r="B16" s="706"/>
      <c r="C16" s="802"/>
      <c r="D16" s="803"/>
      <c r="E16" s="804"/>
      <c r="F16" s="717"/>
      <c r="G16" s="718"/>
      <c r="H16" s="683" t="s">
        <v>40</v>
      </c>
      <c r="I16" s="683"/>
      <c r="J16" s="721" t="s">
        <v>466</v>
      </c>
      <c r="K16" s="722"/>
      <c r="L16" s="723"/>
      <c r="M16" s="660"/>
      <c r="N16" s="661"/>
      <c r="O16" s="662"/>
      <c r="P16" s="99"/>
    </row>
    <row r="17" spans="1:17" ht="20.25" customHeight="1"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65</v>
      </c>
      <c r="D26" s="131">
        <f>+C26*0.98</f>
        <v>63.699999999999996</v>
      </c>
      <c r="E26" s="118"/>
      <c r="F26" s="118"/>
      <c r="G26" s="730"/>
      <c r="H26" s="730"/>
      <c r="I26" s="741"/>
      <c r="J26" s="741"/>
      <c r="K26" s="741"/>
      <c r="L26" s="730"/>
      <c r="M26" s="730"/>
      <c r="N26" s="730"/>
      <c r="O26" s="743"/>
      <c r="P26" s="119"/>
      <c r="Q26" s="120"/>
    </row>
    <row r="27" spans="1:17" s="98" customFormat="1" ht="15">
      <c r="A27" s="116" t="s">
        <v>95</v>
      </c>
      <c r="B27" s="131">
        <f>+D22</f>
        <v>0</v>
      </c>
      <c r="C27" s="131">
        <f>+C26</f>
        <v>65</v>
      </c>
      <c r="D27" s="131">
        <f>+D26</f>
        <v>63.699999999999996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65</v>
      </c>
      <c r="D28" s="131">
        <f t="shared" si="0"/>
        <v>63.699999999999996</v>
      </c>
      <c r="E28" s="118"/>
      <c r="F28" s="118"/>
      <c r="G28" s="730"/>
      <c r="H28" s="730"/>
      <c r="I28" s="730"/>
      <c r="J28" s="730"/>
      <c r="K28" s="118"/>
      <c r="L28" s="730"/>
      <c r="M28" s="730"/>
      <c r="N28" s="730"/>
      <c r="O28" s="743"/>
      <c r="P28" s="119"/>
      <c r="Q28" s="120"/>
    </row>
    <row r="29" spans="1:17" s="98" customFormat="1" ht="15">
      <c r="A29" s="116" t="s">
        <v>97</v>
      </c>
      <c r="B29" s="131">
        <f>+F22</f>
        <v>0</v>
      </c>
      <c r="C29" s="131">
        <f t="shared" si="0"/>
        <v>65</v>
      </c>
      <c r="D29" s="131">
        <f t="shared" si="0"/>
        <v>63.699999999999996</v>
      </c>
      <c r="E29" s="118"/>
      <c r="F29" s="118"/>
      <c r="G29" s="730"/>
      <c r="H29" s="730"/>
      <c r="I29" s="730"/>
      <c r="J29" s="730"/>
      <c r="K29" s="118"/>
      <c r="L29" s="730"/>
      <c r="M29" s="730"/>
      <c r="N29" s="730"/>
      <c r="O29" s="743"/>
      <c r="P29" s="119"/>
      <c r="Q29" s="120"/>
    </row>
    <row r="30" spans="1:17" s="98" customFormat="1" ht="15">
      <c r="A30" s="116" t="s">
        <v>98</v>
      </c>
      <c r="B30" s="131">
        <f>+G22</f>
        <v>0</v>
      </c>
      <c r="C30" s="131">
        <f t="shared" si="0"/>
        <v>65</v>
      </c>
      <c r="D30" s="131">
        <f t="shared" si="0"/>
        <v>63.699999999999996</v>
      </c>
      <c r="E30" s="118"/>
      <c r="F30" s="118"/>
      <c r="G30" s="730"/>
      <c r="H30" s="730"/>
      <c r="I30" s="730"/>
      <c r="J30" s="730"/>
      <c r="K30" s="118"/>
      <c r="L30" s="730"/>
      <c r="M30" s="730"/>
      <c r="N30" s="730"/>
      <c r="O30" s="743"/>
      <c r="P30" s="119"/>
      <c r="Q30" s="120"/>
    </row>
    <row r="31" spans="1:17" s="98" customFormat="1" ht="15">
      <c r="A31" s="116" t="s">
        <v>99</v>
      </c>
      <c r="B31" s="131">
        <f>+H22</f>
        <v>0</v>
      </c>
      <c r="C31" s="131">
        <f t="shared" si="0"/>
        <v>65</v>
      </c>
      <c r="D31" s="131">
        <f t="shared" si="0"/>
        <v>63.699999999999996</v>
      </c>
      <c r="E31" s="118"/>
      <c r="F31" s="118"/>
      <c r="G31" s="730"/>
      <c r="H31" s="730"/>
      <c r="I31" s="730"/>
      <c r="J31" s="730"/>
      <c r="K31" s="118"/>
      <c r="L31" s="730"/>
      <c r="M31" s="730"/>
      <c r="N31" s="730"/>
      <c r="O31" s="743"/>
      <c r="P31" s="119"/>
      <c r="Q31" s="120"/>
    </row>
    <row r="32" spans="1:17" s="98" customFormat="1" ht="15">
      <c r="A32" s="116" t="s">
        <v>100</v>
      </c>
      <c r="B32" s="131">
        <f>+I22</f>
        <v>0</v>
      </c>
      <c r="C32" s="131">
        <f t="shared" si="0"/>
        <v>65</v>
      </c>
      <c r="D32" s="131">
        <f t="shared" si="0"/>
        <v>63.699999999999996</v>
      </c>
      <c r="E32" s="118"/>
      <c r="F32" s="118"/>
      <c r="G32" s="730"/>
      <c r="H32" s="730"/>
      <c r="I32" s="730"/>
      <c r="J32" s="730"/>
      <c r="K32" s="118"/>
      <c r="L32" s="730"/>
      <c r="M32" s="730"/>
      <c r="N32" s="730"/>
      <c r="O32" s="743"/>
      <c r="P32" s="119"/>
      <c r="Q32" s="120"/>
    </row>
    <row r="33" spans="1:17" s="98" customFormat="1" ht="15">
      <c r="A33" s="116" t="s">
        <v>101</v>
      </c>
      <c r="B33" s="131">
        <f>+J22</f>
        <v>0</v>
      </c>
      <c r="C33" s="131">
        <f t="shared" si="0"/>
        <v>65</v>
      </c>
      <c r="D33" s="131">
        <f t="shared" si="0"/>
        <v>63.699999999999996</v>
      </c>
      <c r="E33" s="118"/>
      <c r="F33" s="118"/>
      <c r="G33" s="730"/>
      <c r="H33" s="730"/>
      <c r="I33" s="730"/>
      <c r="J33" s="730"/>
      <c r="K33" s="118"/>
      <c r="L33" s="730"/>
      <c r="M33" s="730"/>
      <c r="N33" s="730"/>
      <c r="O33" s="743"/>
      <c r="P33" s="119"/>
      <c r="Q33" s="120"/>
    </row>
    <row r="34" spans="1:17" s="98" customFormat="1" ht="15">
      <c r="A34" s="116" t="s">
        <v>102</v>
      </c>
      <c r="B34" s="131">
        <f>+K22</f>
        <v>0</v>
      </c>
      <c r="C34" s="131">
        <f t="shared" si="0"/>
        <v>65</v>
      </c>
      <c r="D34" s="131">
        <f t="shared" si="0"/>
        <v>63.699999999999996</v>
      </c>
      <c r="E34" s="118"/>
      <c r="F34" s="118"/>
      <c r="G34" s="730"/>
      <c r="H34" s="730"/>
      <c r="I34" s="730"/>
      <c r="J34" s="730"/>
      <c r="K34" s="118"/>
      <c r="L34" s="730"/>
      <c r="M34" s="730"/>
      <c r="N34" s="730"/>
      <c r="O34" s="743"/>
      <c r="P34" s="119"/>
      <c r="Q34" s="120"/>
    </row>
    <row r="35" spans="1:17" s="98" customFormat="1" ht="15">
      <c r="A35" s="116" t="s">
        <v>103</v>
      </c>
      <c r="B35" s="131">
        <f>+L22</f>
        <v>0</v>
      </c>
      <c r="C35" s="131">
        <f t="shared" si="0"/>
        <v>65</v>
      </c>
      <c r="D35" s="131">
        <f t="shared" si="0"/>
        <v>63.699999999999996</v>
      </c>
      <c r="E35" s="118"/>
      <c r="F35" s="118"/>
      <c r="G35" s="730"/>
      <c r="H35" s="730"/>
      <c r="I35" s="730"/>
      <c r="J35" s="730"/>
      <c r="K35" s="118"/>
      <c r="L35" s="730"/>
      <c r="M35" s="730"/>
      <c r="N35" s="730"/>
      <c r="O35" s="743"/>
      <c r="P35" s="119"/>
      <c r="Q35" s="120"/>
    </row>
    <row r="36" spans="1:17" s="98" customFormat="1" ht="15">
      <c r="A36" s="116" t="s">
        <v>104</v>
      </c>
      <c r="B36" s="131">
        <f>+M22</f>
        <v>0</v>
      </c>
      <c r="C36" s="131">
        <f t="shared" si="0"/>
        <v>65</v>
      </c>
      <c r="D36" s="131">
        <f t="shared" si="0"/>
        <v>63.699999999999996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65</v>
      </c>
      <c r="D37" s="131">
        <f t="shared" si="0"/>
        <v>63.699999999999996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65</v>
      </c>
      <c r="D38" s="133">
        <f>+D37</f>
        <v>63.699999999999996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89.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D1234-C3CE-48DA-8EEC-1AE3B8951130}">
  <sheetPr codeName="Hoja67"/>
  <dimension ref="A1:Q67"/>
  <sheetViews>
    <sheetView view="pageBreakPreview" zoomScale="80" zoomScaleNormal="73" zoomScaleSheetLayoutView="80" zoomScalePageLayoutView="55" workbookViewId="0">
      <selection activeCell="R13" sqref="R13"/>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M2 Vigilancia​</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Servicio de asistencia técnica realizadas</v>
      </c>
      <c r="D6" s="673"/>
      <c r="E6" s="673"/>
      <c r="F6" s="673"/>
      <c r="G6" s="673"/>
      <c r="H6" s="673"/>
      <c r="I6" s="673"/>
      <c r="J6" s="673"/>
      <c r="K6" s="673"/>
      <c r="L6" s="673"/>
      <c r="M6" s="673"/>
      <c r="N6" s="673"/>
      <c r="O6" s="674"/>
      <c r="P6" s="99"/>
    </row>
    <row r="7" spans="1:17" ht="58.5" customHeight="1">
      <c r="A7" s="671" t="s">
        <v>10</v>
      </c>
      <c r="B7" s="672"/>
      <c r="C7" s="673" t="str">
        <f>VLOOKUP(L12,Reporte!A5:M133,10,FALSE)</f>
        <v>Ejercer la función de vigilancia sobre los sujetos vigilados de la Superintendencia Nacional de Salud, mediante acciones sistemáticas de advertencia, prevención, orientación, asistencia técnica y seguimiento, que permitan verificar el cumplimiento normativo, evaluar el desempeño institucional y territorial, fortalecer capacidades locales y garantizar el derecho a la salud.</v>
      </c>
      <c r="D7" s="673"/>
      <c r="E7" s="673"/>
      <c r="F7" s="673"/>
      <c r="G7" s="673"/>
      <c r="H7" s="673"/>
      <c r="I7" s="673"/>
      <c r="J7" s="673"/>
      <c r="K7" s="673"/>
      <c r="L7" s="673"/>
      <c r="M7" s="673"/>
      <c r="N7" s="673"/>
      <c r="O7" s="674"/>
      <c r="P7" s="99"/>
    </row>
    <row r="8" spans="1:17" ht="30" customHeight="1">
      <c r="A8" s="675" t="s">
        <v>464</v>
      </c>
      <c r="B8" s="656"/>
      <c r="C8" s="673" t="str">
        <f>VLOOKUP(L12,Reporte!$A$5:$N$133,13,FALSE)</f>
        <v>Ampliar la cobertura de acciones de IVC a los vigilados, fortaleciendo la presencia y visibilidad institucional en el territorio con enfoque preventivo, predictivo y resolutivo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6.75" customHeight="1">
      <c r="A10" s="677"/>
      <c r="B10" s="678"/>
      <c r="C10" s="673" t="str">
        <f>VLOOKUP(L12,Reporte!$N$5:$BN$133,4,FALSE)</f>
        <v>Número de asistencias técnicas realizadas</v>
      </c>
      <c r="D10" s="673"/>
      <c r="E10" s="673"/>
      <c r="F10" s="682" t="str">
        <f>VLOOKUP(L12,Reporte!$N$5:$BN$133,6,FALSE)</f>
        <v>Se mide el número de asistencias técnicas realizadas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6.75" customHeight="1" thickBot="1">
      <c r="A12" s="679"/>
      <c r="B12" s="650"/>
      <c r="C12" s="686">
        <f>VLOOKUP(L12,Reporte!$N$5:$BN$133,5,FALSE)</f>
        <v>0</v>
      </c>
      <c r="D12" s="673"/>
      <c r="E12" s="673"/>
      <c r="F12" s="682"/>
      <c r="G12" s="682"/>
      <c r="H12" s="682"/>
      <c r="I12" s="682"/>
      <c r="J12" s="687" t="str">
        <f>VLOOKUP(L12,Reporte!$N$5:$BN$133,7,FALSE)</f>
        <v>Eficacia</v>
      </c>
      <c r="K12" s="687"/>
      <c r="L12" s="688" t="s">
        <v>1822</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0.25" customHeight="1">
      <c r="A15" s="703" t="str">
        <f>VLOOKUP(L12,Reporte!$N$5:$BN$133,8,FALSE)</f>
        <v>Numérica</v>
      </c>
      <c r="B15" s="704"/>
      <c r="C15" s="778">
        <f>VLOOKUP(L12,Reporte!$N$5:$BN$133,11,FALSE)</f>
        <v>52</v>
      </c>
      <c r="D15" s="779"/>
      <c r="E15" s="780"/>
      <c r="F15" s="715" t="str">
        <f>VLOOKUP(L12,Reporte!$N$5:$BN$133,9,FALSE)</f>
        <v>Trimestral</v>
      </c>
      <c r="G15" s="716"/>
      <c r="H15" s="683" t="s">
        <v>37</v>
      </c>
      <c r="I15" s="683"/>
      <c r="J15" s="721" t="s">
        <v>465</v>
      </c>
      <c r="K15" s="722"/>
      <c r="L15" s="723"/>
      <c r="M15" s="657" t="str">
        <f>VLOOKUP(L12,Reporte!$N$5:$BN$133,28,FALSE)</f>
        <v>Delegatura para Operadores Logísticos de Tecnologías en Salud y Gestores Farmacéuticos</v>
      </c>
      <c r="N15" s="658"/>
      <c r="O15" s="659"/>
      <c r="P15" s="99"/>
    </row>
    <row r="16" spans="1:17" ht="20.25" customHeight="1">
      <c r="A16" s="705"/>
      <c r="B16" s="706"/>
      <c r="C16" s="781"/>
      <c r="D16" s="782"/>
      <c r="E16" s="783"/>
      <c r="F16" s="717"/>
      <c r="G16" s="718"/>
      <c r="H16" s="683" t="s">
        <v>40</v>
      </c>
      <c r="I16" s="683"/>
      <c r="J16" s="721" t="s">
        <v>466</v>
      </c>
      <c r="K16" s="722"/>
      <c r="L16" s="723"/>
      <c r="M16" s="660"/>
      <c r="N16" s="661"/>
      <c r="O16" s="662"/>
      <c r="P16" s="99"/>
    </row>
    <row r="17" spans="1:17" ht="20.2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52</v>
      </c>
      <c r="D26" s="131">
        <f>+C26*0.98</f>
        <v>50.96</v>
      </c>
      <c r="E26" s="118"/>
      <c r="F26" s="118"/>
      <c r="G26" s="730"/>
      <c r="H26" s="730"/>
      <c r="I26" s="741"/>
      <c r="J26" s="741"/>
      <c r="K26" s="741"/>
      <c r="L26" s="730"/>
      <c r="M26" s="730"/>
      <c r="N26" s="730"/>
      <c r="O26" s="743"/>
      <c r="P26" s="119"/>
      <c r="Q26" s="120"/>
    </row>
    <row r="27" spans="1:17" s="98" customFormat="1" ht="15">
      <c r="A27" s="116" t="s">
        <v>95</v>
      </c>
      <c r="B27" s="131">
        <f>+D22</f>
        <v>0</v>
      </c>
      <c r="C27" s="131">
        <f>+C26</f>
        <v>52</v>
      </c>
      <c r="D27" s="131">
        <f>+D26</f>
        <v>50.96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52</v>
      </c>
      <c r="D28" s="131">
        <f t="shared" si="0"/>
        <v>50.96</v>
      </c>
      <c r="E28" s="118"/>
      <c r="F28" s="118"/>
      <c r="G28" s="730"/>
      <c r="H28" s="730"/>
      <c r="I28" s="730"/>
      <c r="J28" s="730"/>
      <c r="K28" s="118"/>
      <c r="L28" s="730"/>
      <c r="M28" s="730"/>
      <c r="N28" s="730"/>
      <c r="O28" s="743"/>
      <c r="P28" s="119"/>
      <c r="Q28" s="120"/>
    </row>
    <row r="29" spans="1:17" s="98" customFormat="1" ht="15">
      <c r="A29" s="116" t="s">
        <v>97</v>
      </c>
      <c r="B29" s="131">
        <f>+F22</f>
        <v>0</v>
      </c>
      <c r="C29" s="131">
        <f t="shared" si="0"/>
        <v>52</v>
      </c>
      <c r="D29" s="131">
        <f t="shared" si="0"/>
        <v>50.96</v>
      </c>
      <c r="E29" s="118"/>
      <c r="F29" s="118"/>
      <c r="G29" s="730"/>
      <c r="H29" s="730"/>
      <c r="I29" s="730"/>
      <c r="J29" s="730"/>
      <c r="K29" s="118"/>
      <c r="L29" s="730"/>
      <c r="M29" s="730"/>
      <c r="N29" s="730"/>
      <c r="O29" s="743"/>
      <c r="P29" s="119"/>
      <c r="Q29" s="120"/>
    </row>
    <row r="30" spans="1:17" s="98" customFormat="1" ht="15">
      <c r="A30" s="116" t="s">
        <v>98</v>
      </c>
      <c r="B30" s="131">
        <f>+G22</f>
        <v>0</v>
      </c>
      <c r="C30" s="131">
        <f t="shared" si="0"/>
        <v>52</v>
      </c>
      <c r="D30" s="131">
        <f t="shared" si="0"/>
        <v>50.96</v>
      </c>
      <c r="E30" s="118"/>
      <c r="F30" s="118"/>
      <c r="G30" s="730"/>
      <c r="H30" s="730"/>
      <c r="I30" s="730"/>
      <c r="J30" s="730"/>
      <c r="K30" s="118"/>
      <c r="L30" s="730"/>
      <c r="M30" s="730"/>
      <c r="N30" s="730"/>
      <c r="O30" s="743"/>
      <c r="P30" s="119"/>
      <c r="Q30" s="120"/>
    </row>
    <row r="31" spans="1:17" s="98" customFormat="1" ht="15">
      <c r="A31" s="116" t="s">
        <v>99</v>
      </c>
      <c r="B31" s="131">
        <f>+H22</f>
        <v>0</v>
      </c>
      <c r="C31" s="131">
        <f t="shared" si="0"/>
        <v>52</v>
      </c>
      <c r="D31" s="131">
        <f t="shared" si="0"/>
        <v>50.96</v>
      </c>
      <c r="E31" s="118"/>
      <c r="F31" s="118"/>
      <c r="G31" s="730"/>
      <c r="H31" s="730"/>
      <c r="I31" s="730"/>
      <c r="J31" s="730"/>
      <c r="K31" s="118"/>
      <c r="L31" s="730"/>
      <c r="M31" s="730"/>
      <c r="N31" s="730"/>
      <c r="O31" s="743"/>
      <c r="P31" s="119"/>
      <c r="Q31" s="120"/>
    </row>
    <row r="32" spans="1:17" s="98" customFormat="1" ht="15">
      <c r="A32" s="116" t="s">
        <v>100</v>
      </c>
      <c r="B32" s="131">
        <f>+I22</f>
        <v>0</v>
      </c>
      <c r="C32" s="131">
        <f t="shared" si="0"/>
        <v>52</v>
      </c>
      <c r="D32" s="131">
        <f t="shared" si="0"/>
        <v>50.96</v>
      </c>
      <c r="E32" s="118"/>
      <c r="F32" s="118"/>
      <c r="G32" s="730"/>
      <c r="H32" s="730"/>
      <c r="I32" s="730"/>
      <c r="J32" s="730"/>
      <c r="K32" s="118"/>
      <c r="L32" s="730"/>
      <c r="M32" s="730"/>
      <c r="N32" s="730"/>
      <c r="O32" s="743"/>
      <c r="P32" s="119"/>
      <c r="Q32" s="120"/>
    </row>
    <row r="33" spans="1:17" s="98" customFormat="1" ht="15">
      <c r="A33" s="116" t="s">
        <v>101</v>
      </c>
      <c r="B33" s="131">
        <f>+J22</f>
        <v>0</v>
      </c>
      <c r="C33" s="131">
        <f t="shared" si="0"/>
        <v>52</v>
      </c>
      <c r="D33" s="131">
        <f t="shared" si="0"/>
        <v>50.96</v>
      </c>
      <c r="E33" s="118"/>
      <c r="F33" s="118"/>
      <c r="G33" s="730"/>
      <c r="H33" s="730"/>
      <c r="I33" s="730"/>
      <c r="J33" s="730"/>
      <c r="K33" s="118"/>
      <c r="L33" s="730"/>
      <c r="M33" s="730"/>
      <c r="N33" s="730"/>
      <c r="O33" s="743"/>
      <c r="P33" s="119"/>
      <c r="Q33" s="120"/>
    </row>
    <row r="34" spans="1:17" s="98" customFormat="1" ht="15">
      <c r="A34" s="116" t="s">
        <v>102</v>
      </c>
      <c r="B34" s="131">
        <f>+K22</f>
        <v>0</v>
      </c>
      <c r="C34" s="131">
        <f t="shared" si="0"/>
        <v>52</v>
      </c>
      <c r="D34" s="131">
        <f t="shared" si="0"/>
        <v>50.96</v>
      </c>
      <c r="E34" s="118"/>
      <c r="F34" s="118"/>
      <c r="G34" s="730"/>
      <c r="H34" s="730"/>
      <c r="I34" s="730"/>
      <c r="J34" s="730"/>
      <c r="K34" s="118"/>
      <c r="L34" s="730"/>
      <c r="M34" s="730"/>
      <c r="N34" s="730"/>
      <c r="O34" s="743"/>
      <c r="P34" s="119"/>
      <c r="Q34" s="120"/>
    </row>
    <row r="35" spans="1:17" s="98" customFormat="1" ht="15">
      <c r="A35" s="116" t="s">
        <v>103</v>
      </c>
      <c r="B35" s="131">
        <f>+L22</f>
        <v>0</v>
      </c>
      <c r="C35" s="131">
        <f t="shared" si="0"/>
        <v>52</v>
      </c>
      <c r="D35" s="131">
        <f t="shared" si="0"/>
        <v>50.96</v>
      </c>
      <c r="E35" s="118"/>
      <c r="F35" s="118"/>
      <c r="G35" s="730"/>
      <c r="H35" s="730"/>
      <c r="I35" s="730"/>
      <c r="J35" s="730"/>
      <c r="K35" s="118"/>
      <c r="L35" s="730"/>
      <c r="M35" s="730"/>
      <c r="N35" s="730"/>
      <c r="O35" s="743"/>
      <c r="P35" s="119"/>
      <c r="Q35" s="120"/>
    </row>
    <row r="36" spans="1:17" s="98" customFormat="1" ht="15">
      <c r="A36" s="116" t="s">
        <v>104</v>
      </c>
      <c r="B36" s="131">
        <f>+M22</f>
        <v>0</v>
      </c>
      <c r="C36" s="131">
        <f t="shared" si="0"/>
        <v>52</v>
      </c>
      <c r="D36" s="131">
        <f t="shared" si="0"/>
        <v>50.96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52</v>
      </c>
      <c r="D37" s="131">
        <f t="shared" si="0"/>
        <v>50.96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52</v>
      </c>
      <c r="D38" s="133">
        <f>+D37</f>
        <v>50.96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B7EE-2ED9-4F0A-8E53-98EE0077E94F}">
  <sheetPr codeName="Hoja6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M6 Gestión de la Función Jurisdiccional y Conciliación​</v>
      </c>
      <c r="D5" s="669"/>
      <c r="E5" s="669"/>
      <c r="F5" s="669"/>
      <c r="G5" s="669"/>
      <c r="H5" s="669"/>
      <c r="I5" s="669"/>
      <c r="J5" s="669"/>
      <c r="K5" s="669"/>
      <c r="L5" s="669"/>
      <c r="M5" s="669"/>
      <c r="N5" s="669"/>
      <c r="O5" s="670"/>
      <c r="P5" s="101"/>
      <c r="Q5" s="102"/>
    </row>
    <row r="6" spans="1:17" ht="30" customHeight="1">
      <c r="A6" s="671" t="s">
        <v>8</v>
      </c>
      <c r="B6" s="672"/>
      <c r="C6" s="673" t="str">
        <f>VLOOKUP(L12,Reporte!$N$5:$BN$133,2,FALSE)</f>
        <v xml:space="preserve">Porcentaje de Audiencias realizadas de Conciliación de la función de conciliación </v>
      </c>
      <c r="D6" s="673"/>
      <c r="E6" s="673"/>
      <c r="F6" s="673"/>
      <c r="G6" s="673"/>
      <c r="H6" s="673"/>
      <c r="I6" s="673"/>
      <c r="J6" s="673"/>
      <c r="K6" s="673"/>
      <c r="L6" s="673"/>
      <c r="M6" s="673"/>
      <c r="N6" s="673"/>
      <c r="O6" s="674"/>
      <c r="P6" s="99"/>
    </row>
    <row r="7" spans="1:17" ht="75.75" customHeight="1">
      <c r="A7" s="671" t="s">
        <v>10</v>
      </c>
      <c r="B7" s="672"/>
      <c r="C7" s="673" t="str">
        <f>VLOOKUP(L12,Reporte!A5:M133,10,FALSE)</f>
        <v>Atender, tramitar y resolver en derecho las demandas por la garantía del derecho a la salud y las solicitudes de conciliación de oficio o a petición de parte en los asuntos de competencia asignados en la Ley a la Superintendencia Delegada para la Función Jurisdiccional y de Conciliación presentadas por los usuarios y vigilados del Sistema General de Seguridad Social en Salud, mediante la aplicación de los principios de celeridad, economía, eficacia y prevalencia del derecho sustancial, con el fin de garantizar el acceso efectivo a la salud, la solución oportuna de controversias y la protección de los derechos fundamentales, así como contribuir al adecuado flujo de recursos del sistema.</v>
      </c>
      <c r="D7" s="673"/>
      <c r="E7" s="673"/>
      <c r="F7" s="673"/>
      <c r="G7" s="673"/>
      <c r="H7" s="673"/>
      <c r="I7" s="673"/>
      <c r="J7" s="673"/>
      <c r="K7" s="673"/>
      <c r="L7" s="673"/>
      <c r="M7" s="673"/>
      <c r="N7" s="673"/>
      <c r="O7" s="674"/>
      <c r="P7" s="99"/>
    </row>
    <row r="8" spans="1:17" ht="28.5" customHeight="1">
      <c r="A8" s="675" t="s">
        <v>464</v>
      </c>
      <c r="B8" s="656"/>
      <c r="C8" s="673" t="str">
        <f>VLOOKUP(L12,Reporte!$A$5:$N$133,13,FALSE)</f>
        <v>Realizar audiencias y las jornadas de conciliación programadas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audiencias de conciliación realizadas en el trimestre </v>
      </c>
      <c r="D10" s="673"/>
      <c r="E10" s="673"/>
      <c r="F10" s="682" t="str">
        <f>VLOOKUP(L12,Reporte!$N$5:$BN$133,6,FALSE)</f>
        <v>Se mide el número de audiencias de conciliación realizadas en el trimestre  sobre el  Total de solicitudes de conciliación a petición de parte admitidas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8.5" customHeight="1" thickBot="1">
      <c r="A12" s="679"/>
      <c r="B12" s="650"/>
      <c r="C12" s="686" t="str">
        <f>VLOOKUP(L12,Reporte!$N$5:$BN$133,5,FALSE)</f>
        <v xml:space="preserve"> Total de solicitudes de conciliación a petición de parte admitidas</v>
      </c>
      <c r="D12" s="673"/>
      <c r="E12" s="673"/>
      <c r="F12" s="682"/>
      <c r="G12" s="682"/>
      <c r="H12" s="682"/>
      <c r="I12" s="682"/>
      <c r="J12" s="687" t="str">
        <f>VLOOKUP(L12,Reporte!$N$5:$BN$133,7,FALSE)</f>
        <v>Eficacia</v>
      </c>
      <c r="K12" s="687"/>
      <c r="L12" s="688" t="s">
        <v>1825</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Delegatura de Función Jurisdiccional y de Conciliación</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53.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0847-1FF5-4BAC-A7A1-FCE93956F178}">
  <sheetPr codeName="Hoja4"/>
  <dimension ref="A1:I41"/>
  <sheetViews>
    <sheetView zoomScaleNormal="100" workbookViewId="0">
      <pane ySplit="9" topLeftCell="A10" activePane="bottomLeft" state="frozen"/>
      <selection activeCell="D16" sqref="D16"/>
      <selection pane="bottomLeft" activeCell="C16" sqref="C16"/>
    </sheetView>
  </sheetViews>
  <sheetFormatPr baseColWidth="10" defaultColWidth="0" defaultRowHeight="14.25" customHeight="1" zeroHeight="1"/>
  <cols>
    <col min="1" max="2" width="11" customWidth="1"/>
    <col min="3" max="3" width="11" style="55" customWidth="1"/>
    <col min="4" max="4" width="50.125" customWidth="1"/>
    <col min="5" max="5" width="7.25" customWidth="1"/>
    <col min="6"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51"/>
      <c r="D7" s="36"/>
      <c r="E7" s="42"/>
      <c r="F7" s="36"/>
      <c r="G7" s="36"/>
    </row>
    <row r="8" spans="1:7" ht="20.25">
      <c r="A8" s="36"/>
      <c r="B8" s="41"/>
      <c r="C8" s="53" t="s">
        <v>455</v>
      </c>
      <c r="D8" s="36"/>
      <c r="E8" s="42"/>
      <c r="F8" s="36"/>
      <c r="G8" s="36"/>
    </row>
    <row r="9" spans="1:7">
      <c r="A9" s="36"/>
      <c r="B9" s="41"/>
      <c r="C9" s="51"/>
      <c r="D9" s="36"/>
      <c r="E9" s="42"/>
      <c r="F9" s="36"/>
      <c r="G9" s="36"/>
    </row>
    <row r="10" spans="1:7" ht="34.5" customHeight="1">
      <c r="A10" s="36"/>
      <c r="B10" s="41"/>
      <c r="C10" s="56" t="s">
        <v>1737</v>
      </c>
      <c r="D10" s="60" t="s">
        <v>1738</v>
      </c>
      <c r="E10" s="42"/>
      <c r="F10" s="36"/>
      <c r="G10" s="36"/>
    </row>
    <row r="11" spans="1:7" ht="34.5" customHeight="1">
      <c r="A11" s="36"/>
      <c r="B11" s="41"/>
      <c r="C11" s="56" t="s">
        <v>1740</v>
      </c>
      <c r="D11" s="60" t="s">
        <v>263</v>
      </c>
      <c r="E11" s="42"/>
      <c r="F11" s="36"/>
      <c r="G11" s="36"/>
    </row>
    <row r="12" spans="1:7" ht="34.5" customHeight="1">
      <c r="A12" s="36"/>
      <c r="B12" s="41"/>
      <c r="C12" s="56" t="s">
        <v>1742</v>
      </c>
      <c r="D12" s="60" t="s">
        <v>1743</v>
      </c>
      <c r="E12" s="42"/>
      <c r="F12" s="36"/>
      <c r="G12" s="36"/>
    </row>
    <row r="13" spans="1:7" ht="34.5" customHeight="1">
      <c r="A13" s="36"/>
      <c r="B13" s="41"/>
      <c r="C13" s="56" t="s">
        <v>1744</v>
      </c>
      <c r="D13" s="60" t="s">
        <v>1745</v>
      </c>
      <c r="E13" s="42"/>
      <c r="F13" s="36"/>
      <c r="G13" s="36"/>
    </row>
    <row r="14" spans="1:7" ht="34.5" customHeight="1">
      <c r="A14" s="36"/>
      <c r="B14" s="41"/>
      <c r="C14" s="56" t="s">
        <v>1747</v>
      </c>
      <c r="D14" s="60" t="s">
        <v>1748</v>
      </c>
      <c r="E14" s="42"/>
      <c r="F14" s="36"/>
      <c r="G14" s="36"/>
    </row>
    <row r="15" spans="1:7" ht="28.5">
      <c r="A15" s="36"/>
      <c r="B15" s="41"/>
      <c r="C15" s="56" t="s">
        <v>1750</v>
      </c>
      <c r="D15" s="60" t="s">
        <v>1751</v>
      </c>
      <c r="E15" s="42"/>
      <c r="F15" s="36"/>
      <c r="G15" s="36"/>
    </row>
    <row r="16" spans="1:7" ht="28.5">
      <c r="A16" s="36"/>
      <c r="B16" s="41"/>
      <c r="C16" s="56" t="s">
        <v>1753</v>
      </c>
      <c r="D16" s="60" t="s">
        <v>1754</v>
      </c>
      <c r="E16" s="42"/>
      <c r="F16" s="36"/>
      <c r="G16" s="36"/>
    </row>
    <row r="17" spans="1:6">
      <c r="A17" s="36"/>
      <c r="B17" s="41"/>
      <c r="C17" s="51"/>
      <c r="D17" s="36"/>
      <c r="E17" s="42"/>
      <c r="F17" s="36"/>
    </row>
    <row r="18" spans="1:6" ht="15" thickBot="1">
      <c r="A18" s="36"/>
      <c r="B18" s="43"/>
      <c r="C18" s="54"/>
      <c r="D18" s="44"/>
      <c r="E18" s="45"/>
      <c r="F18" s="36"/>
    </row>
    <row r="19" spans="1:6" ht="14.25" customHeight="1">
      <c r="A19" s="36"/>
      <c r="B19" s="36"/>
      <c r="C19" s="51"/>
      <c r="D19" s="36"/>
      <c r="E19" s="36"/>
      <c r="F19" s="36"/>
    </row>
    <row r="20" spans="1:6" ht="14.25" customHeight="1"/>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sheetData>
  <hyperlinks>
    <hyperlink ref="C10" location="'M3-PA-018'!Área_de_impresión" display="M3-PA-018" xr:uid="{2CF2C286-2851-4390-8743-8D473797EDDC}"/>
    <hyperlink ref="C15" location="'M4-PA-011'!Área_de_impresión" display="M4-PA-011" xr:uid="{F155668E-FC15-4D26-BBD3-3D8F24E9417D}"/>
    <hyperlink ref="C16" location="'M4-PA-012'!Área_de_impresión" display="M4-PA-012" xr:uid="{31CFCA2A-3A48-4FA5-8468-5F61C7F4CA15}"/>
    <hyperlink ref="C11" location="'M3-PA-019'!Área_de_impresión" display="M3-PA-019" xr:uid="{79B81F5E-90F6-4B7C-AB5F-C23E05D50137}"/>
    <hyperlink ref="C12" location="'M5-PA-006'!Área_de_impresión" display="M5-PA-006" xr:uid="{54196111-0FC9-40D3-A0B0-59BD9F08CDED}"/>
    <hyperlink ref="C13" location="'M3-PA-036'!Área_de_impresión" display="M3-PA-036" xr:uid="{605EF3B4-EFEA-4014-984D-B6EB44EB0307}"/>
    <hyperlink ref="C14" location="'M3-PA-037'!Área_de_impresión" display="M3-PA-037" xr:uid="{EB5BD7D1-D7AB-4925-8B8F-E074D909B792}"/>
  </hyperlinks>
  <pageMargins left="0.7" right="0.7" top="0.75" bottom="0.75" header="0.3" footer="0.3"/>
  <pageSetup paperSize="9" scale="79" orientation="portrait"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68B7-37E9-44A4-95FE-A0CA5D9BC5CE}">
  <sheetPr codeName="Hoja69"/>
  <dimension ref="A1:Q67"/>
  <sheetViews>
    <sheetView view="pageBreakPreview" zoomScale="80" zoomScaleNormal="73" zoomScaleSheetLayoutView="80" zoomScalePageLayoutView="55" workbookViewId="0">
      <selection activeCell="S15" sqref="S15"/>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M6 Gestión de la Función Jurisdiccional y Conciliación​</v>
      </c>
      <c r="D5" s="669"/>
      <c r="E5" s="669"/>
      <c r="F5" s="669"/>
      <c r="G5" s="669"/>
      <c r="H5" s="669"/>
      <c r="I5" s="669"/>
      <c r="J5" s="669"/>
      <c r="K5" s="669"/>
      <c r="L5" s="669"/>
      <c r="M5" s="669"/>
      <c r="N5" s="669"/>
      <c r="O5" s="670"/>
      <c r="P5" s="101"/>
      <c r="Q5" s="102"/>
    </row>
    <row r="6" spans="1:17" ht="31.5" customHeight="1">
      <c r="A6" s="671" t="s">
        <v>8</v>
      </c>
      <c r="B6" s="672"/>
      <c r="C6" s="673" t="str">
        <f>VLOOKUP(L12,Reporte!$N$5:$BN$133,2,FALSE)</f>
        <v xml:space="preserve">Porcentaje de acuerdos de conciliación con seguimiento que sean exigibles </v>
      </c>
      <c r="D6" s="673"/>
      <c r="E6" s="673"/>
      <c r="F6" s="673"/>
      <c r="G6" s="673"/>
      <c r="H6" s="673"/>
      <c r="I6" s="673"/>
      <c r="J6" s="673"/>
      <c r="K6" s="673"/>
      <c r="L6" s="673"/>
      <c r="M6" s="673"/>
      <c r="N6" s="673"/>
      <c r="O6" s="674"/>
      <c r="P6" s="99"/>
    </row>
    <row r="7" spans="1:17" ht="78" customHeight="1">
      <c r="A7" s="671" t="s">
        <v>10</v>
      </c>
      <c r="B7" s="672"/>
      <c r="C7" s="673" t="str">
        <f>VLOOKUP(L12,Reporte!A5:M133,10,FALSE)</f>
        <v>Atender, tramitar y resolver en derecho las demandas por la garantía del derecho a la salud y las solicitudes de conciliación de oficio o a petición de parte en los asuntos de competencia asignados en la Ley a la Superintendencia Delegada para la Función Jurisdiccional y de Conciliación presentadas por los usuarios y vigilados del Sistema General de Seguridad Social en Salud, mediante la aplicación de los principios de celeridad, economía, eficacia y prevalencia del derecho sustancial, con el fin de garantizar el acceso efectivo a la salud, la solución oportuna de controversias y la protección de los derechos fundamentales, así como contribuir al adecuado flujo de recursos del sistema.</v>
      </c>
      <c r="D7" s="673"/>
      <c r="E7" s="673"/>
      <c r="F7" s="673"/>
      <c r="G7" s="673"/>
      <c r="H7" s="673"/>
      <c r="I7" s="673"/>
      <c r="J7" s="673"/>
      <c r="K7" s="673"/>
      <c r="L7" s="673"/>
      <c r="M7" s="673"/>
      <c r="N7" s="673"/>
      <c r="O7" s="674"/>
      <c r="P7" s="99"/>
    </row>
    <row r="8" spans="1:17" ht="33.75" customHeight="1">
      <c r="A8" s="675" t="s">
        <v>464</v>
      </c>
      <c r="B8" s="656"/>
      <c r="C8" s="673" t="str">
        <f>VLOOKUP(L12,Reporte!$A$5:$N$133,13,FALSE)</f>
        <v>Realizar seguimiento al cumplimiento de los acuerdos conciliatorios exigibles, tanto por requerimientos como por remisión de información de los vigilados que suscribieron actas de conciliación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9.75" customHeight="1">
      <c r="A10" s="677"/>
      <c r="B10" s="678"/>
      <c r="C10" s="673" t="str">
        <f>VLOOKUP(L12,Reporte!$N$5:$BN$133,4,FALSE)</f>
        <v xml:space="preserve">Número de acuerdos conciliatorios con seguimientos realizados </v>
      </c>
      <c r="D10" s="673"/>
      <c r="E10" s="673"/>
      <c r="F10" s="682" t="str">
        <f>VLOOKUP(L12,Reporte!$N$5:$BN$133,6,FALSE)</f>
        <v xml:space="preserve">Se mide el número de acuerdos conciliatorios con seguimientos realizados  sobre el  Número de acuerdos conciliatorios suscritos que sean exigibles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t="str">
        <f>VLOOKUP(L12,Reporte!$N$5:$BN$133,5,FALSE)</f>
        <v xml:space="preserve"> Número de acuerdos conciliatorios suscritos que sean exigibles </v>
      </c>
      <c r="D12" s="673"/>
      <c r="E12" s="673"/>
      <c r="F12" s="682"/>
      <c r="G12" s="682"/>
      <c r="H12" s="682"/>
      <c r="I12" s="682"/>
      <c r="J12" s="687" t="str">
        <f>VLOOKUP(L12,Reporte!$N$5:$BN$133,7,FALSE)</f>
        <v>Eficacia</v>
      </c>
      <c r="K12" s="687"/>
      <c r="L12" s="688" t="s">
        <v>1828</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Delegatura de Función Jurisdiccional y de Conciliación- Director de Conciliación</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C5BBE-632F-4DEA-AE1A-AFC6DA179FC0}">
  <sheetPr codeName="Hoja70"/>
  <dimension ref="A1:Q67"/>
  <sheetViews>
    <sheetView view="pageBreakPreview" zoomScale="80" zoomScaleNormal="73" zoomScaleSheetLayoutView="80" zoomScalePageLayoutView="55" workbookViewId="0">
      <selection activeCell="R9" sqref="R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M6 Gestión de la Función Jurisdiccional y Conciliación​</v>
      </c>
      <c r="D5" s="669"/>
      <c r="E5" s="669"/>
      <c r="F5" s="669"/>
      <c r="G5" s="669"/>
      <c r="H5" s="669"/>
      <c r="I5" s="669"/>
      <c r="J5" s="669"/>
      <c r="K5" s="669"/>
      <c r="L5" s="669"/>
      <c r="M5" s="669"/>
      <c r="N5" s="669"/>
      <c r="O5" s="670"/>
      <c r="P5" s="101"/>
      <c r="Q5" s="102"/>
    </row>
    <row r="6" spans="1:17" ht="27.75" customHeight="1">
      <c r="A6" s="671" t="s">
        <v>8</v>
      </c>
      <c r="B6" s="672"/>
      <c r="C6" s="673" t="str">
        <f>VLOOKUP(L12,Reporte!$N$5:$BN$133,2,FALSE)</f>
        <v xml:space="preserve">Pre- jornadas de conciliación ejecutadas </v>
      </c>
      <c r="D6" s="673"/>
      <c r="E6" s="673"/>
      <c r="F6" s="673"/>
      <c r="G6" s="673"/>
      <c r="H6" s="673"/>
      <c r="I6" s="673"/>
      <c r="J6" s="673"/>
      <c r="K6" s="673"/>
      <c r="L6" s="673"/>
      <c r="M6" s="673"/>
      <c r="N6" s="673"/>
      <c r="O6" s="674"/>
      <c r="P6" s="99"/>
    </row>
    <row r="7" spans="1:17" ht="72.75" customHeight="1">
      <c r="A7" s="671" t="s">
        <v>10</v>
      </c>
      <c r="B7" s="672"/>
      <c r="C7" s="673" t="str">
        <f>VLOOKUP(L12,Reporte!A5:M133,10,FALSE)</f>
        <v>Atender, tramitar y resolver en derecho las demandas por la garantía del derecho a la salud y las solicitudes de conciliación de oficio o a petición de parte en los asuntos de competencia asignados en la Ley a la Superintendencia Delegada para la Función Jurisdiccional y de Conciliación presentadas por los usuarios y vigilados del Sistema General de Seguridad Social en Salud, mediante la aplicación de los principios de celeridad, economía, eficacia y prevalencia del derecho sustancial, con el fin de garantizar el acceso efectivo a la salud, la solución oportuna de controversias y la protección de los derechos fundamentales, así como contribuir al adecuado flujo de recursos del sistema.</v>
      </c>
      <c r="D7" s="673"/>
      <c r="E7" s="673"/>
      <c r="F7" s="673"/>
      <c r="G7" s="673"/>
      <c r="H7" s="673"/>
      <c r="I7" s="673"/>
      <c r="J7" s="673"/>
      <c r="K7" s="673"/>
      <c r="L7" s="673"/>
      <c r="M7" s="673"/>
      <c r="N7" s="673"/>
      <c r="O7" s="674"/>
      <c r="P7" s="99"/>
    </row>
    <row r="8" spans="1:17" ht="31.5" customHeight="1">
      <c r="A8" s="675" t="s">
        <v>464</v>
      </c>
      <c r="B8" s="656"/>
      <c r="C8" s="673" t="str">
        <f>VLOOKUP(L12,Reporte!$A$5:$N$133,13,FALSE)</f>
        <v>Realizar las pre- jornadas y las jornadas de conciliación programadas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de pre- jornadas de conciliación ejecutadas</v>
      </c>
      <c r="D10" s="673"/>
      <c r="E10" s="673"/>
      <c r="F10" s="682" t="str">
        <f>VLOOKUP(L12,Reporte!$N$5:$BN$133,6,FALSE)</f>
        <v>Se mide el número de pre- jornadas de conciliación ejecutadas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1830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2.5" customHeight="1">
      <c r="A15" s="703" t="str">
        <f>VLOOKUP(L12,Reporte!$N$5:$BN$133,8,FALSE)</f>
        <v>Numérica</v>
      </c>
      <c r="B15" s="704"/>
      <c r="C15" s="778">
        <f>VLOOKUP(L12,Reporte!$N$5:$BN$133,11,FALSE)</f>
        <v>18</v>
      </c>
      <c r="D15" s="779"/>
      <c r="E15" s="780"/>
      <c r="F15" s="715" t="str">
        <f>VLOOKUP(L12,Reporte!$N$5:$BN$133,9,FALSE)</f>
        <v>Trimestral</v>
      </c>
      <c r="G15" s="716"/>
      <c r="H15" s="683" t="s">
        <v>37</v>
      </c>
      <c r="I15" s="683"/>
      <c r="J15" s="721" t="s">
        <v>465</v>
      </c>
      <c r="K15" s="722"/>
      <c r="L15" s="723"/>
      <c r="M15" s="657" t="str">
        <f>VLOOKUP(L12,Reporte!$N$5:$BN$133,28,FALSE)</f>
        <v>Delegatura de Función Jurisdiccional y de Conciliación- Director de Conciliación</v>
      </c>
      <c r="N15" s="658"/>
      <c r="O15" s="659"/>
      <c r="P15" s="99"/>
    </row>
    <row r="16" spans="1:17" ht="22.5" customHeight="1">
      <c r="A16" s="705"/>
      <c r="B16" s="706"/>
      <c r="C16" s="781"/>
      <c r="D16" s="782"/>
      <c r="E16" s="783"/>
      <c r="F16" s="717"/>
      <c r="G16" s="718"/>
      <c r="H16" s="683" t="s">
        <v>40</v>
      </c>
      <c r="I16" s="683"/>
      <c r="J16" s="721" t="s">
        <v>466</v>
      </c>
      <c r="K16" s="722"/>
      <c r="L16" s="723"/>
      <c r="M16" s="660"/>
      <c r="N16" s="661"/>
      <c r="O16" s="662"/>
      <c r="P16" s="99"/>
    </row>
    <row r="17" spans="1:17" ht="22.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18</v>
      </c>
      <c r="D26" s="131">
        <f>+C26*0.98</f>
        <v>17.64</v>
      </c>
      <c r="E26" s="118"/>
      <c r="F26" s="118"/>
      <c r="G26" s="730"/>
      <c r="H26" s="730"/>
      <c r="I26" s="741"/>
      <c r="J26" s="741"/>
      <c r="K26" s="741"/>
      <c r="L26" s="730"/>
      <c r="M26" s="730"/>
      <c r="N26" s="730"/>
      <c r="O26" s="743"/>
      <c r="P26" s="119"/>
      <c r="Q26" s="120"/>
    </row>
    <row r="27" spans="1:17" s="98" customFormat="1" ht="15">
      <c r="A27" s="116" t="s">
        <v>95</v>
      </c>
      <c r="B27" s="131">
        <f>+D22</f>
        <v>0</v>
      </c>
      <c r="C27" s="131">
        <f>+C26</f>
        <v>18</v>
      </c>
      <c r="D27" s="131">
        <f>+D26</f>
        <v>17.64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18</v>
      </c>
      <c r="D28" s="131">
        <f t="shared" si="0"/>
        <v>17.64</v>
      </c>
      <c r="E28" s="118"/>
      <c r="F28" s="118"/>
      <c r="G28" s="730"/>
      <c r="H28" s="730"/>
      <c r="I28" s="730"/>
      <c r="J28" s="730"/>
      <c r="K28" s="118"/>
      <c r="L28" s="730"/>
      <c r="M28" s="730"/>
      <c r="N28" s="730"/>
      <c r="O28" s="743"/>
      <c r="P28" s="119"/>
      <c r="Q28" s="120"/>
    </row>
    <row r="29" spans="1:17" s="98" customFormat="1" ht="15">
      <c r="A29" s="116" t="s">
        <v>97</v>
      </c>
      <c r="B29" s="131">
        <f>+F22</f>
        <v>0</v>
      </c>
      <c r="C29" s="131">
        <f t="shared" si="0"/>
        <v>18</v>
      </c>
      <c r="D29" s="131">
        <f t="shared" si="0"/>
        <v>17.64</v>
      </c>
      <c r="E29" s="118"/>
      <c r="F29" s="118"/>
      <c r="G29" s="730"/>
      <c r="H29" s="730"/>
      <c r="I29" s="730"/>
      <c r="J29" s="730"/>
      <c r="K29" s="118"/>
      <c r="L29" s="730"/>
      <c r="M29" s="730"/>
      <c r="N29" s="730"/>
      <c r="O29" s="743"/>
      <c r="P29" s="119"/>
      <c r="Q29" s="120"/>
    </row>
    <row r="30" spans="1:17" s="98" customFormat="1" ht="15">
      <c r="A30" s="116" t="s">
        <v>98</v>
      </c>
      <c r="B30" s="131">
        <f>+G22</f>
        <v>0</v>
      </c>
      <c r="C30" s="131">
        <f t="shared" si="0"/>
        <v>18</v>
      </c>
      <c r="D30" s="131">
        <f t="shared" si="0"/>
        <v>17.64</v>
      </c>
      <c r="E30" s="118"/>
      <c r="F30" s="118"/>
      <c r="G30" s="730"/>
      <c r="H30" s="730"/>
      <c r="I30" s="730"/>
      <c r="J30" s="730"/>
      <c r="K30" s="118"/>
      <c r="L30" s="730"/>
      <c r="M30" s="730"/>
      <c r="N30" s="730"/>
      <c r="O30" s="743"/>
      <c r="P30" s="119"/>
      <c r="Q30" s="120"/>
    </row>
    <row r="31" spans="1:17" s="98" customFormat="1" ht="15">
      <c r="A31" s="116" t="s">
        <v>99</v>
      </c>
      <c r="B31" s="131">
        <f>+H22</f>
        <v>0</v>
      </c>
      <c r="C31" s="131">
        <f t="shared" si="0"/>
        <v>18</v>
      </c>
      <c r="D31" s="131">
        <f t="shared" si="0"/>
        <v>17.64</v>
      </c>
      <c r="E31" s="118"/>
      <c r="F31" s="118"/>
      <c r="G31" s="730"/>
      <c r="H31" s="730"/>
      <c r="I31" s="730"/>
      <c r="J31" s="730"/>
      <c r="K31" s="118"/>
      <c r="L31" s="730"/>
      <c r="M31" s="730"/>
      <c r="N31" s="730"/>
      <c r="O31" s="743"/>
      <c r="P31" s="119"/>
      <c r="Q31" s="120"/>
    </row>
    <row r="32" spans="1:17" s="98" customFormat="1" ht="15">
      <c r="A32" s="116" t="s">
        <v>100</v>
      </c>
      <c r="B32" s="131">
        <f>+I22</f>
        <v>0</v>
      </c>
      <c r="C32" s="131">
        <f t="shared" si="0"/>
        <v>18</v>
      </c>
      <c r="D32" s="131">
        <f t="shared" si="0"/>
        <v>17.64</v>
      </c>
      <c r="E32" s="118"/>
      <c r="F32" s="118"/>
      <c r="G32" s="730"/>
      <c r="H32" s="730"/>
      <c r="I32" s="730"/>
      <c r="J32" s="730"/>
      <c r="K32" s="118"/>
      <c r="L32" s="730"/>
      <c r="M32" s="730"/>
      <c r="N32" s="730"/>
      <c r="O32" s="743"/>
      <c r="P32" s="119"/>
      <c r="Q32" s="120"/>
    </row>
    <row r="33" spans="1:17" s="98" customFormat="1" ht="15">
      <c r="A33" s="116" t="s">
        <v>101</v>
      </c>
      <c r="B33" s="131">
        <f>+J22</f>
        <v>0</v>
      </c>
      <c r="C33" s="131">
        <f t="shared" si="0"/>
        <v>18</v>
      </c>
      <c r="D33" s="131">
        <f t="shared" si="0"/>
        <v>17.64</v>
      </c>
      <c r="E33" s="118"/>
      <c r="F33" s="118"/>
      <c r="G33" s="730"/>
      <c r="H33" s="730"/>
      <c r="I33" s="730"/>
      <c r="J33" s="730"/>
      <c r="K33" s="118"/>
      <c r="L33" s="730"/>
      <c r="M33" s="730"/>
      <c r="N33" s="730"/>
      <c r="O33" s="743"/>
      <c r="P33" s="119"/>
      <c r="Q33" s="120"/>
    </row>
    <row r="34" spans="1:17" s="98" customFormat="1" ht="15">
      <c r="A34" s="116" t="s">
        <v>102</v>
      </c>
      <c r="B34" s="131">
        <f>+K22</f>
        <v>0</v>
      </c>
      <c r="C34" s="131">
        <f t="shared" si="0"/>
        <v>18</v>
      </c>
      <c r="D34" s="131">
        <f t="shared" si="0"/>
        <v>17.64</v>
      </c>
      <c r="E34" s="118"/>
      <c r="F34" s="118"/>
      <c r="G34" s="730"/>
      <c r="H34" s="730"/>
      <c r="I34" s="730"/>
      <c r="J34" s="730"/>
      <c r="K34" s="118"/>
      <c r="L34" s="730"/>
      <c r="M34" s="730"/>
      <c r="N34" s="730"/>
      <c r="O34" s="743"/>
      <c r="P34" s="119"/>
      <c r="Q34" s="120"/>
    </row>
    <row r="35" spans="1:17" s="98" customFormat="1" ht="15">
      <c r="A35" s="116" t="s">
        <v>103</v>
      </c>
      <c r="B35" s="131">
        <f>+L22</f>
        <v>0</v>
      </c>
      <c r="C35" s="131">
        <f t="shared" si="0"/>
        <v>18</v>
      </c>
      <c r="D35" s="131">
        <f t="shared" si="0"/>
        <v>17.64</v>
      </c>
      <c r="E35" s="118"/>
      <c r="F35" s="118"/>
      <c r="G35" s="730"/>
      <c r="H35" s="730"/>
      <c r="I35" s="730"/>
      <c r="J35" s="730"/>
      <c r="K35" s="118"/>
      <c r="L35" s="730"/>
      <c r="M35" s="730"/>
      <c r="N35" s="730"/>
      <c r="O35" s="743"/>
      <c r="P35" s="119"/>
      <c r="Q35" s="120"/>
    </row>
    <row r="36" spans="1:17" s="98" customFormat="1" ht="15">
      <c r="A36" s="116" t="s">
        <v>104</v>
      </c>
      <c r="B36" s="131">
        <f>+M22</f>
        <v>0</v>
      </c>
      <c r="C36" s="131">
        <f t="shared" si="0"/>
        <v>18</v>
      </c>
      <c r="D36" s="131">
        <f t="shared" si="0"/>
        <v>17.64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18</v>
      </c>
      <c r="D37" s="131">
        <f t="shared" si="0"/>
        <v>17.64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18</v>
      </c>
      <c r="D38" s="133">
        <f>+D37</f>
        <v>17.64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C72DA-2E36-4E45-9E6D-0D3D87167E4B}">
  <sheetPr codeName="Hoja71"/>
  <dimension ref="A1:Q67"/>
  <sheetViews>
    <sheetView view="pageBreakPreview" zoomScale="80" zoomScaleNormal="73" zoomScaleSheetLayoutView="80" zoomScalePageLayoutView="55" workbookViewId="0">
      <selection activeCell="H15" sqref="A15:XFD15"/>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M6 Gestión de la Función Jurisdiccional y Conciliación​</v>
      </c>
      <c r="D5" s="669"/>
      <c r="E5" s="669"/>
      <c r="F5" s="669"/>
      <c r="G5" s="669"/>
      <c r="H5" s="669"/>
      <c r="I5" s="669"/>
      <c r="J5" s="669"/>
      <c r="K5" s="669"/>
      <c r="L5" s="669"/>
      <c r="M5" s="669"/>
      <c r="N5" s="669"/>
      <c r="O5" s="670"/>
      <c r="P5" s="101"/>
      <c r="Q5" s="102"/>
    </row>
    <row r="6" spans="1:17" ht="29.25" customHeight="1">
      <c r="A6" s="671" t="s">
        <v>8</v>
      </c>
      <c r="B6" s="672"/>
      <c r="C6" s="673" t="str">
        <f>VLOOKUP(L12,Reporte!$N$5:$BN$133,2,FALSE)</f>
        <v xml:space="preserve">Jornadas de la función de conciliación realizadas con informes de resultados </v>
      </c>
      <c r="D6" s="673"/>
      <c r="E6" s="673"/>
      <c r="F6" s="673"/>
      <c r="G6" s="673"/>
      <c r="H6" s="673"/>
      <c r="I6" s="673"/>
      <c r="J6" s="673"/>
      <c r="K6" s="673"/>
      <c r="L6" s="673"/>
      <c r="M6" s="673"/>
      <c r="N6" s="673"/>
      <c r="O6" s="674"/>
      <c r="P6" s="99"/>
    </row>
    <row r="7" spans="1:17" ht="78" customHeight="1">
      <c r="A7" s="671" t="s">
        <v>10</v>
      </c>
      <c r="B7" s="672"/>
      <c r="C7" s="673" t="str">
        <f>VLOOKUP(L12,Reporte!A5:M133,10,FALSE)</f>
        <v>Atender, tramitar y resolver en derecho las demandas por la garantía del derecho a la salud y las solicitudes de conciliación de oficio o a petición de parte en los asuntos de competencia asignados en la Ley a la Superintendencia Delegada para la Función Jurisdiccional y de Conciliación presentadas por los usuarios y vigilados del Sistema General de Seguridad Social en Salud, mediante la aplicación de los principios de celeridad, economía, eficacia y prevalencia del derecho sustancial, con el fin de garantizar el acceso efectivo a la salud, la solución oportuna de controversias y la protección de los derechos fundamentales, así como contribuir al adecuado flujo de recursos del sistema.</v>
      </c>
      <c r="D7" s="673"/>
      <c r="E7" s="673"/>
      <c r="F7" s="673"/>
      <c r="G7" s="673"/>
      <c r="H7" s="673"/>
      <c r="I7" s="673"/>
      <c r="J7" s="673"/>
      <c r="K7" s="673"/>
      <c r="L7" s="673"/>
      <c r="M7" s="673"/>
      <c r="N7" s="673"/>
      <c r="O7" s="674"/>
      <c r="P7" s="99"/>
    </row>
    <row r="8" spans="1:17" ht="15.75">
      <c r="A8" s="675" t="s">
        <v>464</v>
      </c>
      <c r="B8" s="656"/>
      <c r="C8" s="673" t="str">
        <f>VLOOKUP(L12,Reporte!$A$5:$N$133,13,FALSE)</f>
        <v>Realizar jornadas y las jornadas de conciliación programadas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2.5" customHeight="1">
      <c r="A10" s="677"/>
      <c r="B10" s="678"/>
      <c r="C10" s="673" t="str">
        <f>VLOOKUP(L12,Reporte!$N$5:$BN$133,4,FALSE)</f>
        <v xml:space="preserve">Número de jornadas de la función de conciliación con informes de resultados </v>
      </c>
      <c r="D10" s="673"/>
      <c r="E10" s="673"/>
      <c r="F10" s="682" t="str">
        <f>VLOOKUP(L12,Reporte!$N$5:$BN$133,6,FALSE)</f>
        <v xml:space="preserve">Se mide el número de jornadas de la función de conciliación con informes de resultados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1.5" customHeight="1" thickBot="1">
      <c r="A12" s="679"/>
      <c r="B12" s="650"/>
      <c r="C12" s="686">
        <f>VLOOKUP(L12,Reporte!$N$5:$BN$133,5,FALSE)</f>
        <v>0</v>
      </c>
      <c r="D12" s="673"/>
      <c r="E12" s="673"/>
      <c r="F12" s="682"/>
      <c r="G12" s="682"/>
      <c r="H12" s="682"/>
      <c r="I12" s="682"/>
      <c r="J12" s="687" t="str">
        <f>VLOOKUP(L12,Reporte!$N$5:$BN$133,7,FALSE)</f>
        <v>Eficacia</v>
      </c>
      <c r="K12" s="687"/>
      <c r="L12" s="688" t="s">
        <v>1833</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18</v>
      </c>
      <c r="D15" s="779"/>
      <c r="E15" s="780"/>
      <c r="F15" s="715" t="str">
        <f>VLOOKUP(L12,Reporte!$N$5:$BN$133,9,FALSE)</f>
        <v>Trimestral</v>
      </c>
      <c r="G15" s="716"/>
      <c r="H15" s="683" t="s">
        <v>37</v>
      </c>
      <c r="I15" s="683"/>
      <c r="J15" s="721" t="s">
        <v>465</v>
      </c>
      <c r="K15" s="722"/>
      <c r="L15" s="723"/>
      <c r="M15" s="657" t="str">
        <f>VLOOKUP(L12,Reporte!$N$5:$BN$133,28,FALSE)</f>
        <v>Delegatura de Función Jurisdiccional y de Conciliación</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18</v>
      </c>
      <c r="D26" s="131">
        <f>+C26*0.98</f>
        <v>17.64</v>
      </c>
      <c r="E26" s="118"/>
      <c r="F26" s="118"/>
      <c r="G26" s="730"/>
      <c r="H26" s="730"/>
      <c r="I26" s="741"/>
      <c r="J26" s="741"/>
      <c r="K26" s="741"/>
      <c r="L26" s="730"/>
      <c r="M26" s="730"/>
      <c r="N26" s="730"/>
      <c r="O26" s="743"/>
      <c r="P26" s="119"/>
      <c r="Q26" s="120"/>
    </row>
    <row r="27" spans="1:17" s="98" customFormat="1" ht="15">
      <c r="A27" s="116" t="s">
        <v>95</v>
      </c>
      <c r="B27" s="131">
        <f>+D22</f>
        <v>0</v>
      </c>
      <c r="C27" s="131">
        <f>+C26</f>
        <v>18</v>
      </c>
      <c r="D27" s="131">
        <f>+D26</f>
        <v>17.64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18</v>
      </c>
      <c r="D28" s="131">
        <f t="shared" si="0"/>
        <v>17.64</v>
      </c>
      <c r="E28" s="118"/>
      <c r="F28" s="118"/>
      <c r="G28" s="730"/>
      <c r="H28" s="730"/>
      <c r="I28" s="730"/>
      <c r="J28" s="730"/>
      <c r="K28" s="118"/>
      <c r="L28" s="730"/>
      <c r="M28" s="730"/>
      <c r="N28" s="730"/>
      <c r="O28" s="743"/>
      <c r="P28" s="119"/>
      <c r="Q28" s="120"/>
    </row>
    <row r="29" spans="1:17" s="98" customFormat="1" ht="15">
      <c r="A29" s="116" t="s">
        <v>97</v>
      </c>
      <c r="B29" s="131">
        <f>+F22</f>
        <v>0</v>
      </c>
      <c r="C29" s="131">
        <f t="shared" si="0"/>
        <v>18</v>
      </c>
      <c r="D29" s="131">
        <f t="shared" si="0"/>
        <v>17.64</v>
      </c>
      <c r="E29" s="118"/>
      <c r="F29" s="118"/>
      <c r="G29" s="730"/>
      <c r="H29" s="730"/>
      <c r="I29" s="730"/>
      <c r="J29" s="730"/>
      <c r="K29" s="118"/>
      <c r="L29" s="730"/>
      <c r="M29" s="730"/>
      <c r="N29" s="730"/>
      <c r="O29" s="743"/>
      <c r="P29" s="119"/>
      <c r="Q29" s="120"/>
    </row>
    <row r="30" spans="1:17" s="98" customFormat="1" ht="15">
      <c r="A30" s="116" t="s">
        <v>98</v>
      </c>
      <c r="B30" s="131">
        <f>+G22</f>
        <v>0</v>
      </c>
      <c r="C30" s="131">
        <f t="shared" si="0"/>
        <v>18</v>
      </c>
      <c r="D30" s="131">
        <f t="shared" si="0"/>
        <v>17.64</v>
      </c>
      <c r="E30" s="118"/>
      <c r="F30" s="118"/>
      <c r="G30" s="730"/>
      <c r="H30" s="730"/>
      <c r="I30" s="730"/>
      <c r="J30" s="730"/>
      <c r="K30" s="118"/>
      <c r="L30" s="730"/>
      <c r="M30" s="730"/>
      <c r="N30" s="730"/>
      <c r="O30" s="743"/>
      <c r="P30" s="119"/>
      <c r="Q30" s="120"/>
    </row>
    <row r="31" spans="1:17" s="98" customFormat="1" ht="15">
      <c r="A31" s="116" t="s">
        <v>99</v>
      </c>
      <c r="B31" s="131">
        <f>+H22</f>
        <v>0</v>
      </c>
      <c r="C31" s="131">
        <f t="shared" si="0"/>
        <v>18</v>
      </c>
      <c r="D31" s="131">
        <f t="shared" si="0"/>
        <v>17.64</v>
      </c>
      <c r="E31" s="118"/>
      <c r="F31" s="118"/>
      <c r="G31" s="730"/>
      <c r="H31" s="730"/>
      <c r="I31" s="730"/>
      <c r="J31" s="730"/>
      <c r="K31" s="118"/>
      <c r="L31" s="730"/>
      <c r="M31" s="730"/>
      <c r="N31" s="730"/>
      <c r="O31" s="743"/>
      <c r="P31" s="119"/>
      <c r="Q31" s="120"/>
    </row>
    <row r="32" spans="1:17" s="98" customFormat="1" ht="15">
      <c r="A32" s="116" t="s">
        <v>100</v>
      </c>
      <c r="B32" s="131">
        <f>+I22</f>
        <v>0</v>
      </c>
      <c r="C32" s="131">
        <f t="shared" si="0"/>
        <v>18</v>
      </c>
      <c r="D32" s="131">
        <f t="shared" si="0"/>
        <v>17.64</v>
      </c>
      <c r="E32" s="118"/>
      <c r="F32" s="118"/>
      <c r="G32" s="730"/>
      <c r="H32" s="730"/>
      <c r="I32" s="730"/>
      <c r="J32" s="730"/>
      <c r="K32" s="118"/>
      <c r="L32" s="730"/>
      <c r="M32" s="730"/>
      <c r="N32" s="730"/>
      <c r="O32" s="743"/>
      <c r="P32" s="119"/>
      <c r="Q32" s="120"/>
    </row>
    <row r="33" spans="1:17" s="98" customFormat="1" ht="15">
      <c r="A33" s="116" t="s">
        <v>101</v>
      </c>
      <c r="B33" s="131">
        <f>+J22</f>
        <v>0</v>
      </c>
      <c r="C33" s="131">
        <f t="shared" si="0"/>
        <v>18</v>
      </c>
      <c r="D33" s="131">
        <f t="shared" si="0"/>
        <v>17.64</v>
      </c>
      <c r="E33" s="118"/>
      <c r="F33" s="118"/>
      <c r="G33" s="730"/>
      <c r="H33" s="730"/>
      <c r="I33" s="730"/>
      <c r="J33" s="730"/>
      <c r="K33" s="118"/>
      <c r="L33" s="730"/>
      <c r="M33" s="730"/>
      <c r="N33" s="730"/>
      <c r="O33" s="743"/>
      <c r="P33" s="119"/>
      <c r="Q33" s="120"/>
    </row>
    <row r="34" spans="1:17" s="98" customFormat="1" ht="15">
      <c r="A34" s="116" t="s">
        <v>102</v>
      </c>
      <c r="B34" s="131">
        <f>+K22</f>
        <v>0</v>
      </c>
      <c r="C34" s="131">
        <f t="shared" si="0"/>
        <v>18</v>
      </c>
      <c r="D34" s="131">
        <f t="shared" si="0"/>
        <v>17.64</v>
      </c>
      <c r="E34" s="118"/>
      <c r="F34" s="118"/>
      <c r="G34" s="730"/>
      <c r="H34" s="730"/>
      <c r="I34" s="730"/>
      <c r="J34" s="730"/>
      <c r="K34" s="118"/>
      <c r="L34" s="730"/>
      <c r="M34" s="730"/>
      <c r="N34" s="730"/>
      <c r="O34" s="743"/>
      <c r="P34" s="119"/>
      <c r="Q34" s="120"/>
    </row>
    <row r="35" spans="1:17" s="98" customFormat="1" ht="15">
      <c r="A35" s="116" t="s">
        <v>103</v>
      </c>
      <c r="B35" s="131">
        <f>+L22</f>
        <v>0</v>
      </c>
      <c r="C35" s="131">
        <f t="shared" si="0"/>
        <v>18</v>
      </c>
      <c r="D35" s="131">
        <f t="shared" si="0"/>
        <v>17.64</v>
      </c>
      <c r="E35" s="118"/>
      <c r="F35" s="118"/>
      <c r="G35" s="730"/>
      <c r="H35" s="730"/>
      <c r="I35" s="730"/>
      <c r="J35" s="730"/>
      <c r="K35" s="118"/>
      <c r="L35" s="730"/>
      <c r="M35" s="730"/>
      <c r="N35" s="730"/>
      <c r="O35" s="743"/>
      <c r="P35" s="119"/>
      <c r="Q35" s="120"/>
    </row>
    <row r="36" spans="1:17" s="98" customFormat="1" ht="15">
      <c r="A36" s="116" t="s">
        <v>104</v>
      </c>
      <c r="B36" s="131">
        <f>+M22</f>
        <v>0</v>
      </c>
      <c r="C36" s="131">
        <f t="shared" si="0"/>
        <v>18</v>
      </c>
      <c r="D36" s="131">
        <f t="shared" si="0"/>
        <v>17.64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18</v>
      </c>
      <c r="D37" s="131">
        <f t="shared" si="0"/>
        <v>17.64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18</v>
      </c>
      <c r="D38" s="133">
        <f>+D37</f>
        <v>17.64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7B91-24A3-49C2-9227-F893C78AE3E3}">
  <sheetPr codeName="Hoja72"/>
  <dimension ref="A1:Q67"/>
  <sheetViews>
    <sheetView view="pageBreakPreview" zoomScale="80" zoomScaleNormal="73" zoomScaleSheetLayoutView="80" zoomScalePageLayoutView="55" workbookViewId="0">
      <selection activeCell="R16" sqref="R16"/>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M6 Gestión de la Función Jurisdiccional y Conciliación​</v>
      </c>
      <c r="D5" s="669"/>
      <c r="E5" s="669"/>
      <c r="F5" s="669"/>
      <c r="G5" s="669"/>
      <c r="H5" s="669"/>
      <c r="I5" s="669"/>
      <c r="J5" s="669"/>
      <c r="K5" s="669"/>
      <c r="L5" s="669"/>
      <c r="M5" s="669"/>
      <c r="N5" s="669"/>
      <c r="O5" s="670"/>
      <c r="P5" s="101"/>
      <c r="Q5" s="102"/>
    </row>
    <row r="6" spans="1:17" ht="30" customHeight="1">
      <c r="A6" s="671" t="s">
        <v>8</v>
      </c>
      <c r="B6" s="672"/>
      <c r="C6" s="673" t="str">
        <f>VLOOKUP(L12,Reporte!$N$5:$BN$133,2,FALSE)</f>
        <v xml:space="preserve">Porcentaje de demandas gestionadas en el semestre </v>
      </c>
      <c r="D6" s="673"/>
      <c r="E6" s="673"/>
      <c r="F6" s="673"/>
      <c r="G6" s="673"/>
      <c r="H6" s="673"/>
      <c r="I6" s="673"/>
      <c r="J6" s="673"/>
      <c r="K6" s="673"/>
      <c r="L6" s="673"/>
      <c r="M6" s="673"/>
      <c r="N6" s="673"/>
      <c r="O6" s="674"/>
      <c r="P6" s="99"/>
    </row>
    <row r="7" spans="1:17" ht="81.75" customHeight="1">
      <c r="A7" s="671" t="s">
        <v>10</v>
      </c>
      <c r="B7" s="672"/>
      <c r="C7" s="673" t="str">
        <f>VLOOKUP(L12,Reporte!A5:M133,10,FALSE)</f>
        <v>Atender, tramitar y resolver en derecho las demandas por la garantía del derecho a la salud y las solicitudes de conciliación de oficio o a petición de parte en los asuntos de competencia asignados en la Ley a la Superintendencia Delegada para la Función Jurisdiccional y de Conciliación presentadas por los usuarios y vigilados del Sistema General de Seguridad Social en Salud, mediante la aplicación de los principios de celeridad, economía, eficacia y prevalencia del derecho sustancial, con el fin de garantizar el acceso efectivo a la salud, la solución oportuna de controversias y la protección de los derechos fundamentales, así como contribuir al adecuado flujo de recursos del sistema.</v>
      </c>
      <c r="D7" s="673"/>
      <c r="E7" s="673"/>
      <c r="F7" s="673"/>
      <c r="G7" s="673"/>
      <c r="H7" s="673"/>
      <c r="I7" s="673"/>
      <c r="J7" s="673"/>
      <c r="K7" s="673"/>
      <c r="L7" s="673"/>
      <c r="M7" s="673"/>
      <c r="N7" s="673"/>
      <c r="O7" s="674"/>
      <c r="P7" s="99"/>
    </row>
    <row r="8" spans="1:17" ht="15.75">
      <c r="A8" s="675" t="s">
        <v>464</v>
      </c>
      <c r="B8" s="656"/>
      <c r="C8" s="673" t="str">
        <f>VLOOKUP(L12,Reporte!$A$5:$N$133,13,FALSE)</f>
        <v>Gestionar demandas que se alleguen a la dependencia en el periodo de seguimiento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7.5" customHeight="1">
      <c r="A10" s="677"/>
      <c r="B10" s="678"/>
      <c r="C10" s="673" t="str">
        <f>VLOOKUP(L12,Reporte!$N$5:$BN$133,4,FALSE)</f>
        <v xml:space="preserve">Número de demandas gestionadas en el semestre </v>
      </c>
      <c r="D10" s="673"/>
      <c r="E10" s="673"/>
      <c r="F10" s="682" t="str">
        <f>VLOOKUP(L12,Reporte!$N$5:$BN$133,6,FALSE)</f>
        <v>Se mide el número de demandas gestionadas en el semestre  sobre el  Totalidad de las demandas radicadas en igual período*100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7.5" customHeight="1" thickBot="1">
      <c r="A12" s="679"/>
      <c r="B12" s="650"/>
      <c r="C12" s="686" t="str">
        <f>VLOOKUP(L12,Reporte!$N$5:$BN$133,5,FALSE)</f>
        <v xml:space="preserve"> Totalidad de las demandas radicadas en igual período*100</v>
      </c>
      <c r="D12" s="673"/>
      <c r="E12" s="673"/>
      <c r="F12" s="682"/>
      <c r="G12" s="682"/>
      <c r="H12" s="682"/>
      <c r="I12" s="682"/>
      <c r="J12" s="687" t="str">
        <f>VLOOKUP(L12,Reporte!$N$5:$BN$133,7,FALSE)</f>
        <v>Eficacia</v>
      </c>
      <c r="K12" s="687"/>
      <c r="L12" s="688" t="s">
        <v>1836</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Delegatura de Función Jurisdiccional y de Conciliación</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88.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77E3D-0E30-4331-AEF1-9968B51276D2}">
  <sheetPr codeName="Hoja73"/>
  <dimension ref="A1:Q67"/>
  <sheetViews>
    <sheetView view="pageBreakPreview" zoomScale="80" zoomScaleNormal="73" zoomScaleSheetLayoutView="80" zoomScalePageLayoutView="55" workbookViewId="0">
      <selection activeCell="R19" sqref="R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 xml:space="preserve">Porcentaje de actos administrativos entregados para firma, numeración y su posterior notificación, que resuelven los recursos y solicitudes de revocatoria directa que se presenten dentro de los procesos de única instancia </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32.25" customHeight="1">
      <c r="A8" s="675" t="s">
        <v>464</v>
      </c>
      <c r="B8" s="656"/>
      <c r="C8" s="673" t="str">
        <f>VLOOKUP(L12,Reporte!$A$5:$N$133,13,FALSE)</f>
        <v>Proyectar los actos administrativos que resuelven los recursos de reposición,  y solicitudes de revocatoria directa que se presenten dentro de los procesos de única  instancia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106.5" customHeight="1">
      <c r="A10" s="677"/>
      <c r="B10" s="678"/>
      <c r="C10" s="673" t="str">
        <f>VLOOKUP(L12,Reporte!$N$5:$BN$133,4,FALSE)</f>
        <v xml:space="preserve">Número de proyectos de actos administrativos entregados para firma del Superintendente Nacional de Salud, que resuelven recursos y solicitudes de única instancia, que vencen dentro del periodo a reportar </v>
      </c>
      <c r="D10" s="673"/>
      <c r="E10" s="673"/>
      <c r="F10" s="682" t="str">
        <f>VLOOKUP(L12,Reporte!$N$5:$BN$133,6,FALSE)</f>
        <v>Se mide el número de proyectos de actos administrativos entregados para firma del Superintendente Nacional de Salud, que resuelven recursos y solicitudes de única instancia, que vencen dentro del periodo a reportar  sobre el  No solicitudes de única instancia con vencimiento dentro del periodo a reportar x 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8.5" customHeight="1" thickBot="1">
      <c r="A12" s="679"/>
      <c r="B12" s="650"/>
      <c r="C12" s="686" t="str">
        <f>VLOOKUP(L12,Reporte!$N$5:$BN$133,5,FALSE)</f>
        <v xml:space="preserve"> No solicitudes de única instancia con vencimiento dentro del periodo a reportar x 100</v>
      </c>
      <c r="D12" s="673"/>
      <c r="E12" s="673"/>
      <c r="F12" s="682"/>
      <c r="G12" s="682"/>
      <c r="H12" s="682"/>
      <c r="I12" s="682"/>
      <c r="J12" s="687" t="str">
        <f>VLOOKUP(L12,Reporte!$N$5:$BN$133,7,FALSE)</f>
        <v>Eficacia</v>
      </c>
      <c r="K12" s="687"/>
      <c r="L12" s="688" t="s">
        <v>1838</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Dirección Jurídica - Subdirección de recursos jurídicos </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242.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2F812-D4AD-4E31-B8CE-793A19A25AB2}">
  <sheetPr codeName="Hoja74"/>
  <dimension ref="A1:Q67"/>
  <sheetViews>
    <sheetView view="pageBreakPreview" zoomScale="80" zoomScaleNormal="73" zoomScaleSheetLayoutView="80" zoomScalePageLayoutView="55" workbookViewId="0">
      <selection activeCell="R22" sqref="R2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M4 Control​</v>
      </c>
      <c r="D5" s="669"/>
      <c r="E5" s="669"/>
      <c r="F5" s="669"/>
      <c r="G5" s="669"/>
      <c r="H5" s="669"/>
      <c r="I5" s="669"/>
      <c r="J5" s="669"/>
      <c r="K5" s="669"/>
      <c r="L5" s="669"/>
      <c r="M5" s="669"/>
      <c r="N5" s="669"/>
      <c r="O5" s="670"/>
      <c r="P5" s="101"/>
      <c r="Q5" s="102"/>
    </row>
    <row r="6" spans="1:17" ht="31.5" customHeight="1">
      <c r="A6" s="671" t="s">
        <v>8</v>
      </c>
      <c r="B6" s="672"/>
      <c r="C6" s="673" t="str">
        <f>VLOOKUP(L12,Reporte!$N$5:$BN$133,2,FALSE)</f>
        <v>Porcentaje de actos administrativos entregados  para firma, numeración y su posterior notificación oportuna, que resuelven los recursos de apelación, queja y solicitudes de revocatoria directa que se presentaron dentro de los procesos sancionatorios en segunda instancia</v>
      </c>
      <c r="D6" s="673"/>
      <c r="E6" s="673"/>
      <c r="F6" s="673"/>
      <c r="G6" s="673"/>
      <c r="H6" s="673"/>
      <c r="I6" s="673"/>
      <c r="J6" s="673"/>
      <c r="K6" s="673"/>
      <c r="L6" s="673"/>
      <c r="M6" s="673"/>
      <c r="N6" s="673"/>
      <c r="O6" s="674"/>
      <c r="P6" s="99"/>
    </row>
    <row r="7" spans="1:17" ht="58.5" customHeight="1">
      <c r="A7" s="671" t="s">
        <v>10</v>
      </c>
      <c r="B7" s="672"/>
      <c r="C7" s="673" t="str">
        <f>VLOOKUP(L12,Reporte!A5:M133,10,FALSE)</f>
        <v>Establecer medidas de control a los sujetos vigilados, mediante el análisis de su viabilidad, determinación, adopción y seguimiento de las órdenes, acciones, medidas y la ejecución del proceso administrativo sancionatorio, con el fin de asegurar el cumplimiento de las obligaciones de los vigilados, la adecuada prestación de los servicios de salud en el marco del SGSSS y la generación de los recursos para el mismo.</v>
      </c>
      <c r="D7" s="673"/>
      <c r="E7" s="673"/>
      <c r="F7" s="673"/>
      <c r="G7" s="673"/>
      <c r="H7" s="673"/>
      <c r="I7" s="673"/>
      <c r="J7" s="673"/>
      <c r="K7" s="673"/>
      <c r="L7" s="673"/>
      <c r="M7" s="673"/>
      <c r="N7" s="673"/>
      <c r="O7" s="674"/>
      <c r="P7" s="99"/>
    </row>
    <row r="8" spans="1:17" ht="33" customHeight="1">
      <c r="A8" s="675" t="s">
        <v>464</v>
      </c>
      <c r="B8" s="656"/>
      <c r="C8" s="673" t="str">
        <f>VLOOKUP(L12,Reporte!$A$5:$N$133,13,FALSE)</f>
        <v>Proyectar los actos administrativos que resuelven los recursos de apelación,  queja y solicitudes de revocatoria directa que se presentaron dentro de los procesos administrativos sancionatorios en segunda instancia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97.5" customHeight="1">
      <c r="A10" s="677"/>
      <c r="B10" s="678"/>
      <c r="C10" s="673" t="str">
        <f>VLOOKUP(L12,Reporte!$N$5:$BN$133,4,FALSE)</f>
        <v xml:space="preserve">Número de recursos entregados para la firma del Superintendente Nacional de Salud resolviendo solicitudes de segunda instancia que se vencen dentro del periodo a reportar </v>
      </c>
      <c r="D10" s="673"/>
      <c r="E10" s="673"/>
      <c r="F10" s="682" t="str">
        <f>VLOOKUP(L12,Reporte!$N$5:$BN$133,6,FALSE)</f>
        <v>Se mide el número de recursos entregados para la firma del Superintendente Nacional de Salud resolviendo solicitudes de segunda instancia que se vencen dentro del periodo a reportar  sobre el  No solicitudes de segunda instancia con vencimiento dentro del periodo a reportar x 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9.25" customHeight="1" thickBot="1">
      <c r="A12" s="679"/>
      <c r="B12" s="650"/>
      <c r="C12" s="686" t="str">
        <f>VLOOKUP(L12,Reporte!$N$5:$BN$133,5,FALSE)</f>
        <v xml:space="preserve"> No solicitudes de segunda instancia con vencimiento dentro del periodo a reportar x 100</v>
      </c>
      <c r="D12" s="673"/>
      <c r="E12" s="673"/>
      <c r="F12" s="682"/>
      <c r="G12" s="682"/>
      <c r="H12" s="682"/>
      <c r="I12" s="682"/>
      <c r="J12" s="687" t="str">
        <f>VLOOKUP(L12,Reporte!$N$5:$BN$133,7,FALSE)</f>
        <v>Eficacia</v>
      </c>
      <c r="K12" s="687"/>
      <c r="L12" s="688" t="s">
        <v>1841</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Dirección Jurídica - Subdirección de recursos jurídicos </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7" ht="16.5" thickBot="1">
      <c r="A17" s="707"/>
      <c r="B17" s="708"/>
      <c r="C17" s="816"/>
      <c r="D17" s="817"/>
      <c r="E17" s="81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63.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270.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ED3AC-993E-4209-B9E5-09AC9E8EF487}">
  <sheetPr codeName="Hoja75"/>
  <dimension ref="A1:Q67"/>
  <sheetViews>
    <sheetView view="pageBreakPreview" zoomScale="80" zoomScaleNormal="73" zoomScaleSheetLayoutView="80" zoomScalePageLayoutView="55" workbookViewId="0">
      <selection activeCell="S17" sqref="S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A5 Gestión Jurídica</v>
      </c>
      <c r="D5" s="669"/>
      <c r="E5" s="669"/>
      <c r="F5" s="669"/>
      <c r="G5" s="669"/>
      <c r="H5" s="669"/>
      <c r="I5" s="669"/>
      <c r="J5" s="669"/>
      <c r="K5" s="669"/>
      <c r="L5" s="669"/>
      <c r="M5" s="669"/>
      <c r="N5" s="669"/>
      <c r="O5" s="670"/>
      <c r="P5" s="101"/>
      <c r="Q5" s="102"/>
    </row>
    <row r="6" spans="1:17" ht="30" customHeight="1">
      <c r="A6" s="671" t="s">
        <v>8</v>
      </c>
      <c r="B6" s="672"/>
      <c r="C6" s="673" t="str">
        <f>VLOOKUP(L12,Reporte!$N$5:$BN$133,2,FALSE)</f>
        <v>Porcentaje de insumos aportados al proyecto según sea requerido</v>
      </c>
      <c r="D6" s="673"/>
      <c r="E6" s="673"/>
      <c r="F6" s="673"/>
      <c r="G6" s="673"/>
      <c r="H6" s="673"/>
      <c r="I6" s="673"/>
      <c r="J6" s="673"/>
      <c r="K6" s="673"/>
      <c r="L6" s="673"/>
      <c r="M6" s="673"/>
      <c r="N6" s="673"/>
      <c r="O6" s="674"/>
      <c r="P6" s="99"/>
    </row>
    <row r="7" spans="1:17" ht="81.7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2.25" customHeight="1">
      <c r="A8" s="675" t="s">
        <v>464</v>
      </c>
      <c r="B8" s="656"/>
      <c r="C8" s="673" t="str">
        <f>VLOOKUP(L12,Reporte!$A$5:$N$133,13,FALSE)</f>
        <v xml:space="preserve">Brindar insumos y aval funcional para el desarrollo tecnológico de una solución que permita la clasificación, asignación y posible trámite de los correos recibidos en los buzones de correo electrónico snsnotificacionesjudiciales@supersaludgovco y snstutelas @supersaludgovco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9" customHeight="1">
      <c r="A10" s="677"/>
      <c r="B10" s="678"/>
      <c r="C10" s="673" t="str">
        <f>VLOOKUP(L12,Reporte!$N$5:$BN$133,4,FALSE)</f>
        <v xml:space="preserve">Número de insumos aportados </v>
      </c>
      <c r="D10" s="673"/>
      <c r="E10" s="673"/>
      <c r="F10" s="682" t="str">
        <f>VLOOKUP(L12,Reporte!$N$5:$BN$133,6,FALSE)</f>
        <v>Se mide el número de insumos aportados  sobre el  total de insumos requeridos en el semestre*100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9" customHeight="1" thickBot="1">
      <c r="A12" s="679"/>
      <c r="B12" s="650"/>
      <c r="C12" s="686" t="str">
        <f>VLOOKUP(L12,Reporte!$N$5:$BN$133,5,FALSE)</f>
        <v xml:space="preserve"> total de insumos requeridos en el semestre*100</v>
      </c>
      <c r="D12" s="673"/>
      <c r="E12" s="673"/>
      <c r="F12" s="682"/>
      <c r="G12" s="682"/>
      <c r="H12" s="682"/>
      <c r="I12" s="682"/>
      <c r="J12" s="687" t="str">
        <f>VLOOKUP(L12,Reporte!$N$5:$BN$133,7,FALSE)</f>
        <v>Eficacia</v>
      </c>
      <c r="K12" s="687"/>
      <c r="L12" s="688" t="s">
        <v>1843</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Jurídica - Subdirección de defensa jurídica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51.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37.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B42F8-A207-47C0-B3FC-C22687B5B7BC}">
  <sheetPr codeName="Hoja76"/>
  <dimension ref="A1:Q67"/>
  <sheetViews>
    <sheetView view="pageBreakPreview" zoomScale="80" zoomScaleNormal="73" zoomScaleSheetLayoutView="80" zoomScalePageLayoutView="55" workbookViewId="0">
      <selection activeCell="T12" sqref="T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A5 Gestión Jurídica</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Porcentaje de acciones contencioso administrativas y ordinarias tramitadas dentro de los términos de ley</v>
      </c>
      <c r="D6" s="673"/>
      <c r="E6" s="673"/>
      <c r="F6" s="673"/>
      <c r="G6" s="673"/>
      <c r="H6" s="673"/>
      <c r="I6" s="673"/>
      <c r="J6" s="673"/>
      <c r="K6" s="673"/>
      <c r="L6" s="673"/>
      <c r="M6" s="673"/>
      <c r="N6" s="673"/>
      <c r="O6" s="674"/>
      <c r="P6" s="99"/>
    </row>
    <row r="7" spans="1:17" ht="75.7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24.75" customHeight="1">
      <c r="A8" s="675" t="s">
        <v>464</v>
      </c>
      <c r="B8" s="656"/>
      <c r="C8" s="673" t="str">
        <f>VLOOKUP(L12,Reporte!$A$5:$N$133,13,FALSE)</f>
        <v>Proyectar contestaciones y ejercer la actividad procesal</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2.75" customHeight="1">
      <c r="A10" s="677"/>
      <c r="B10" s="678"/>
      <c r="C10" s="673" t="str">
        <f>VLOOKUP(L12,Reporte!$N$5:$BN$133,4,FALSE)</f>
        <v xml:space="preserve">Número de acciones contencioso administrativas y ordinarias tramitadas dentro de los términos de ley en el trimestre </v>
      </c>
      <c r="D10" s="673"/>
      <c r="E10" s="673"/>
      <c r="F10" s="682" t="str">
        <f>VLOOKUP(L12,Reporte!$N$5:$BN$133,6,FALSE)</f>
        <v>Se mide el número de acciones contencioso administrativas y ordinarias tramitadas dentro de los términos de ley en el trimestre  sobre el  Total de acciones contencioso administrativas y ordinarias recibidas para trámite en el trimestre*100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5" customHeight="1" thickBot="1">
      <c r="A12" s="679"/>
      <c r="B12" s="650"/>
      <c r="C12" s="686" t="str">
        <f>VLOOKUP(L12,Reporte!$N$5:$BN$133,5,FALSE)</f>
        <v xml:space="preserve"> Total de acciones contencioso administrativas y ordinarias recibidas para trámite en el trimestre*100</v>
      </c>
      <c r="D12" s="673"/>
      <c r="E12" s="673"/>
      <c r="F12" s="682"/>
      <c r="G12" s="682"/>
      <c r="H12" s="682"/>
      <c r="I12" s="682"/>
      <c r="J12" s="687" t="str">
        <f>VLOOKUP(L12,Reporte!$N$5:$BN$133,7,FALSE)</f>
        <v>Eficacia</v>
      </c>
      <c r="K12" s="687"/>
      <c r="L12" s="688" t="s">
        <v>1846</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Jurídica - Subdirección de defensa jurídica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02"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9DC94-A8E4-498F-B39B-89280CC324F0}">
  <sheetPr codeName="Hoja77"/>
  <dimension ref="A1:Q67"/>
  <sheetViews>
    <sheetView view="pageBreakPreview" zoomScale="80" zoomScaleNormal="73" zoomScaleSheetLayoutView="80" zoomScalePageLayoutView="55" workbookViewId="0">
      <selection activeCell="S17" sqref="S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A5 Gestión Jurídica</v>
      </c>
      <c r="D5" s="669"/>
      <c r="E5" s="669"/>
      <c r="F5" s="669"/>
      <c r="G5" s="669"/>
      <c r="H5" s="669"/>
      <c r="I5" s="669"/>
      <c r="J5" s="669"/>
      <c r="K5" s="669"/>
      <c r="L5" s="669"/>
      <c r="M5" s="669"/>
      <c r="N5" s="669"/>
      <c r="O5" s="670"/>
      <c r="P5" s="101"/>
      <c r="Q5" s="102"/>
    </row>
    <row r="6" spans="1:17" ht="30" customHeight="1">
      <c r="A6" s="671" t="s">
        <v>8</v>
      </c>
      <c r="B6" s="672"/>
      <c r="C6" s="673" t="str">
        <f>VLOOKUP(L12,Reporte!$N$5:$BN$133,2,FALSE)</f>
        <v>Porcentaje solicitudes de conciliaciones que cumplan requisitos de ley para ser presentadas al Comité de Conciliación</v>
      </c>
      <c r="D6" s="673"/>
      <c r="E6" s="673"/>
      <c r="F6" s="673"/>
      <c r="G6" s="673"/>
      <c r="H6" s="673"/>
      <c r="I6" s="673"/>
      <c r="J6" s="673"/>
      <c r="K6" s="673"/>
      <c r="L6" s="673"/>
      <c r="M6" s="673"/>
      <c r="N6" s="673"/>
      <c r="O6" s="674"/>
      <c r="P6" s="99"/>
    </row>
    <row r="7" spans="1:17" ht="78"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3.75" customHeight="1">
      <c r="A8" s="675" t="s">
        <v>464</v>
      </c>
      <c r="B8" s="656"/>
      <c r="C8" s="673" t="str">
        <f>VLOOKUP(L12,Reporte!$A$5:$N$133,13,FALSE)</f>
        <v>Someter los asuntos de competencia al Comité de Conciliación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88.5" customHeight="1">
      <c r="A10" s="677"/>
      <c r="B10" s="678"/>
      <c r="C10" s="673" t="str">
        <f>VLOOKUP(L12,Reporte!$N$5:$BN$133,4,FALSE)</f>
        <v xml:space="preserve">Número de solicitudes de conciliaciones que cumplan los requisitos de ley para ser presentadas ante el Comité de conciliación, en un término de 15 días hábiles siguientes </v>
      </c>
      <c r="D10" s="673"/>
      <c r="E10" s="673"/>
      <c r="F10" s="682" t="str">
        <f>VLOOKUP(L12,Reporte!$N$5:$BN$133,6,FALSE)</f>
        <v>Se mide el número de solicitudes de conciliaciones que cumplan los requisitos de ley para ser presentadas ante el Comité de conciliación, en un término de 15 días hábiles siguientes  sobre el  Número total de solicitudes de conciliaciones recibidas que cumplen con los requisitos de ley durante el periodo de trimestre*100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2" customHeight="1" thickBot="1">
      <c r="A12" s="679"/>
      <c r="B12" s="650"/>
      <c r="C12" s="686" t="str">
        <f>VLOOKUP(L12,Reporte!$N$5:$BN$133,5,FALSE)</f>
        <v xml:space="preserve"> Número total de solicitudes de conciliaciones recibidas que cumplen con los requisitos de ley durante el periodo de trimestre*100</v>
      </c>
      <c r="D12" s="673"/>
      <c r="E12" s="673"/>
      <c r="F12" s="682"/>
      <c r="G12" s="682"/>
      <c r="H12" s="682"/>
      <c r="I12" s="682"/>
      <c r="J12" s="687" t="str">
        <f>VLOOKUP(L12,Reporte!$N$5:$BN$133,7,FALSE)</f>
        <v>Eficacia</v>
      </c>
      <c r="K12" s="687"/>
      <c r="L12" s="688" t="s">
        <v>1848</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Jurídica - Subdirección de defensa jurídica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6C52F-CE6F-4002-8B5F-24B8525C599F}">
  <sheetPr codeName="Hoja78"/>
  <dimension ref="A1:Q67"/>
  <sheetViews>
    <sheetView view="pageBreakPreview" zoomScale="80" zoomScaleNormal="73" zoomScaleSheetLayoutView="80" zoomScalePageLayoutView="55" workbookViewId="0">
      <selection activeCell="S18" sqref="S1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A5 Gestión Jurídica</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Cumplimiento de planes de políticas de prevención de daño antijurídico</v>
      </c>
      <c r="D6" s="673"/>
      <c r="E6" s="673"/>
      <c r="F6" s="673"/>
      <c r="G6" s="673"/>
      <c r="H6" s="673"/>
      <c r="I6" s="673"/>
      <c r="J6" s="673"/>
      <c r="K6" s="673"/>
      <c r="L6" s="673"/>
      <c r="M6" s="673"/>
      <c r="N6" s="673"/>
      <c r="O6" s="674"/>
      <c r="P6" s="99"/>
    </row>
    <row r="7" spans="1:17" ht="77.2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5.25" customHeight="1">
      <c r="A8" s="675" t="s">
        <v>464</v>
      </c>
      <c r="B8" s="656"/>
      <c r="C8" s="673" t="str">
        <f>VLOOKUP(L12,Reporte!$A$5:$N$133,13,FALSE)</f>
        <v>Implementar planes de acción de políticas de prevención de daño antijurídico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0.5" customHeight="1">
      <c r="A10" s="677"/>
      <c r="B10" s="678"/>
      <c r="C10" s="673" t="str">
        <f>VLOOKUP(L12,Reporte!$N$5:$BN$133,4,FALSE)</f>
        <v>Cantidad de actividades ejecutadas en el periodo</v>
      </c>
      <c r="D10" s="673"/>
      <c r="E10" s="673"/>
      <c r="F10" s="682" t="str">
        <f>VLOOKUP(L12,Reporte!$N$5:$BN$133,6,FALSE)</f>
        <v>Se mide el número de Cantidad de actividades ejecutadas en el periodo</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2.75" customHeight="1" thickBot="1">
      <c r="A12" s="679"/>
      <c r="B12" s="650"/>
      <c r="C12" s="686">
        <f>VLOOKUP(L12,Reporte!$N$5:$BN$133,5,FALSE)</f>
        <v>0</v>
      </c>
      <c r="D12" s="673"/>
      <c r="E12" s="673"/>
      <c r="F12" s="682"/>
      <c r="G12" s="682"/>
      <c r="H12" s="682"/>
      <c r="I12" s="682"/>
      <c r="J12" s="687" t="str">
        <f>VLOOKUP(L12,Reporte!$N$5:$BN$133,7,FALSE)</f>
        <v>Eficacia</v>
      </c>
      <c r="K12" s="687"/>
      <c r="L12" s="688" t="s">
        <v>1850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5</v>
      </c>
      <c r="D15" s="779"/>
      <c r="E15" s="780"/>
      <c r="F15" s="715" t="str">
        <f>VLOOKUP(L12,Reporte!$N$5:$BN$133,9,FALSE)</f>
        <v>Trimestral</v>
      </c>
      <c r="G15" s="716"/>
      <c r="H15" s="683" t="s">
        <v>37</v>
      </c>
      <c r="I15" s="683"/>
      <c r="J15" s="721" t="s">
        <v>465</v>
      </c>
      <c r="K15" s="722"/>
      <c r="L15" s="723"/>
      <c r="M15" s="657" t="str">
        <f>VLOOKUP(L12,Reporte!$N$5:$BN$133,28,FALSE)</f>
        <v>Dirección Jurídica - Subdirección de defensa jurídica</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5</v>
      </c>
      <c r="D26" s="131">
        <f>+C26*0.98</f>
        <v>4.9000000000000004</v>
      </c>
      <c r="E26" s="118"/>
      <c r="F26" s="118"/>
      <c r="G26" s="730"/>
      <c r="H26" s="730"/>
      <c r="I26" s="741"/>
      <c r="J26" s="741"/>
      <c r="K26" s="741"/>
      <c r="L26" s="730"/>
      <c r="M26" s="730"/>
      <c r="N26" s="730"/>
      <c r="O26" s="743"/>
      <c r="P26" s="119"/>
      <c r="Q26" s="120"/>
    </row>
    <row r="27" spans="1:17" s="98" customFormat="1" ht="15">
      <c r="A27" s="116" t="s">
        <v>95</v>
      </c>
      <c r="B27" s="131">
        <f>+D22</f>
        <v>0</v>
      </c>
      <c r="C27" s="131">
        <f>+C26</f>
        <v>5</v>
      </c>
      <c r="D27" s="131">
        <f>+D26</f>
        <v>4.9000000000000004</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5</v>
      </c>
      <c r="D28" s="131">
        <f t="shared" si="0"/>
        <v>4.9000000000000004</v>
      </c>
      <c r="E28" s="118"/>
      <c r="F28" s="118"/>
      <c r="G28" s="730"/>
      <c r="H28" s="730"/>
      <c r="I28" s="730"/>
      <c r="J28" s="730"/>
      <c r="K28" s="118"/>
      <c r="L28" s="730"/>
      <c r="M28" s="730"/>
      <c r="N28" s="730"/>
      <c r="O28" s="743"/>
      <c r="P28" s="119"/>
      <c r="Q28" s="120"/>
    </row>
    <row r="29" spans="1:17" s="98" customFormat="1" ht="15">
      <c r="A29" s="116" t="s">
        <v>97</v>
      </c>
      <c r="B29" s="131">
        <f>+F22</f>
        <v>0</v>
      </c>
      <c r="C29" s="131">
        <f t="shared" si="0"/>
        <v>5</v>
      </c>
      <c r="D29" s="131">
        <f t="shared" si="0"/>
        <v>4.9000000000000004</v>
      </c>
      <c r="E29" s="118"/>
      <c r="F29" s="118"/>
      <c r="G29" s="730"/>
      <c r="H29" s="730"/>
      <c r="I29" s="730"/>
      <c r="J29" s="730"/>
      <c r="K29" s="118"/>
      <c r="L29" s="730"/>
      <c r="M29" s="730"/>
      <c r="N29" s="730"/>
      <c r="O29" s="743"/>
      <c r="P29" s="119"/>
      <c r="Q29" s="120"/>
    </row>
    <row r="30" spans="1:17" s="98" customFormat="1" ht="15">
      <c r="A30" s="116" t="s">
        <v>98</v>
      </c>
      <c r="B30" s="131">
        <f>+G22</f>
        <v>0</v>
      </c>
      <c r="C30" s="131">
        <f t="shared" si="0"/>
        <v>5</v>
      </c>
      <c r="D30" s="131">
        <f t="shared" si="0"/>
        <v>4.9000000000000004</v>
      </c>
      <c r="E30" s="118"/>
      <c r="F30" s="118"/>
      <c r="G30" s="730"/>
      <c r="H30" s="730"/>
      <c r="I30" s="730"/>
      <c r="J30" s="730"/>
      <c r="K30" s="118"/>
      <c r="L30" s="730"/>
      <c r="M30" s="730"/>
      <c r="N30" s="730"/>
      <c r="O30" s="743"/>
      <c r="P30" s="119"/>
      <c r="Q30" s="120"/>
    </row>
    <row r="31" spans="1:17" s="98" customFormat="1" ht="15">
      <c r="A31" s="116" t="s">
        <v>99</v>
      </c>
      <c r="B31" s="131">
        <f>+H22</f>
        <v>0</v>
      </c>
      <c r="C31" s="131">
        <f t="shared" si="0"/>
        <v>5</v>
      </c>
      <c r="D31" s="131">
        <f t="shared" si="0"/>
        <v>4.9000000000000004</v>
      </c>
      <c r="E31" s="118"/>
      <c r="F31" s="118"/>
      <c r="G31" s="730"/>
      <c r="H31" s="730"/>
      <c r="I31" s="730"/>
      <c r="J31" s="730"/>
      <c r="K31" s="118"/>
      <c r="L31" s="730"/>
      <c r="M31" s="730"/>
      <c r="N31" s="730"/>
      <c r="O31" s="743"/>
      <c r="P31" s="119"/>
      <c r="Q31" s="120"/>
    </row>
    <row r="32" spans="1:17" s="98" customFormat="1" ht="15">
      <c r="A32" s="116" t="s">
        <v>100</v>
      </c>
      <c r="B32" s="131">
        <f>+I22</f>
        <v>0</v>
      </c>
      <c r="C32" s="131">
        <f t="shared" si="0"/>
        <v>5</v>
      </c>
      <c r="D32" s="131">
        <f t="shared" si="0"/>
        <v>4.9000000000000004</v>
      </c>
      <c r="E32" s="118"/>
      <c r="F32" s="118"/>
      <c r="G32" s="730"/>
      <c r="H32" s="730"/>
      <c r="I32" s="730"/>
      <c r="J32" s="730"/>
      <c r="K32" s="118"/>
      <c r="L32" s="730"/>
      <c r="M32" s="730"/>
      <c r="N32" s="730"/>
      <c r="O32" s="743"/>
      <c r="P32" s="119"/>
      <c r="Q32" s="120"/>
    </row>
    <row r="33" spans="1:17" s="98" customFormat="1" ht="15">
      <c r="A33" s="116" t="s">
        <v>101</v>
      </c>
      <c r="B33" s="131">
        <f>+J22</f>
        <v>0</v>
      </c>
      <c r="C33" s="131">
        <f t="shared" si="0"/>
        <v>5</v>
      </c>
      <c r="D33" s="131">
        <f t="shared" si="0"/>
        <v>4.9000000000000004</v>
      </c>
      <c r="E33" s="118"/>
      <c r="F33" s="118"/>
      <c r="G33" s="730"/>
      <c r="H33" s="730"/>
      <c r="I33" s="730"/>
      <c r="J33" s="730"/>
      <c r="K33" s="118"/>
      <c r="L33" s="730"/>
      <c r="M33" s="730"/>
      <c r="N33" s="730"/>
      <c r="O33" s="743"/>
      <c r="P33" s="119"/>
      <c r="Q33" s="120"/>
    </row>
    <row r="34" spans="1:17" s="98" customFormat="1" ht="15">
      <c r="A34" s="116" t="s">
        <v>102</v>
      </c>
      <c r="B34" s="131">
        <f>+K22</f>
        <v>0</v>
      </c>
      <c r="C34" s="131">
        <f t="shared" si="0"/>
        <v>5</v>
      </c>
      <c r="D34" s="131">
        <f t="shared" si="0"/>
        <v>4.9000000000000004</v>
      </c>
      <c r="E34" s="118"/>
      <c r="F34" s="118"/>
      <c r="G34" s="730"/>
      <c r="H34" s="730"/>
      <c r="I34" s="730"/>
      <c r="J34" s="730"/>
      <c r="K34" s="118"/>
      <c r="L34" s="730"/>
      <c r="M34" s="730"/>
      <c r="N34" s="730"/>
      <c r="O34" s="743"/>
      <c r="P34" s="119"/>
      <c r="Q34" s="120"/>
    </row>
    <row r="35" spans="1:17" s="98" customFormat="1" ht="15">
      <c r="A35" s="116" t="s">
        <v>103</v>
      </c>
      <c r="B35" s="131">
        <f>+L22</f>
        <v>0</v>
      </c>
      <c r="C35" s="131">
        <f t="shared" si="0"/>
        <v>5</v>
      </c>
      <c r="D35" s="131">
        <f t="shared" si="0"/>
        <v>4.9000000000000004</v>
      </c>
      <c r="E35" s="118"/>
      <c r="F35" s="118"/>
      <c r="G35" s="730"/>
      <c r="H35" s="730"/>
      <c r="I35" s="730"/>
      <c r="J35" s="730"/>
      <c r="K35" s="118"/>
      <c r="L35" s="730"/>
      <c r="M35" s="730"/>
      <c r="N35" s="730"/>
      <c r="O35" s="743"/>
      <c r="P35" s="119"/>
      <c r="Q35" s="120"/>
    </row>
    <row r="36" spans="1:17" s="98" customFormat="1" ht="15">
      <c r="A36" s="116" t="s">
        <v>104</v>
      </c>
      <c r="B36" s="131">
        <f>+M22</f>
        <v>0</v>
      </c>
      <c r="C36" s="131">
        <f t="shared" si="0"/>
        <v>5</v>
      </c>
      <c r="D36" s="131">
        <f t="shared" si="0"/>
        <v>4.9000000000000004</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5</v>
      </c>
      <c r="D37" s="131">
        <f t="shared" si="0"/>
        <v>4.9000000000000004</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5</v>
      </c>
      <c r="D38" s="133">
        <f>+D37</f>
        <v>4.9000000000000004</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71.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D14F-373F-4F06-A13A-548AD4D22840}">
  <sheetPr codeName="Hoja7"/>
  <dimension ref="A1:I63"/>
  <sheetViews>
    <sheetView zoomScaleNormal="100" workbookViewId="0">
      <pane ySplit="9" topLeftCell="A15" activePane="bottomLeft" state="frozen"/>
      <selection activeCell="D16" sqref="D16"/>
      <selection pane="bottomLeft" activeCell="C19" sqref="C19"/>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32" t="s">
        <v>370</v>
      </c>
      <c r="D7" s="632"/>
      <c r="E7" s="42"/>
      <c r="F7" s="36"/>
      <c r="G7" s="36"/>
    </row>
    <row r="8" spans="1:7" ht="20.25" customHeight="1">
      <c r="A8" s="36"/>
      <c r="B8" s="41"/>
      <c r="C8" s="632"/>
      <c r="D8" s="632"/>
      <c r="E8" s="42"/>
      <c r="F8" s="36"/>
      <c r="G8" s="36"/>
    </row>
    <row r="9" spans="1:7">
      <c r="A9" s="36"/>
      <c r="B9" s="41"/>
      <c r="C9" s="51"/>
      <c r="D9" s="36"/>
      <c r="E9" s="42"/>
      <c r="F9" s="36"/>
      <c r="G9" s="36"/>
    </row>
    <row r="10" spans="1:7" ht="85.5">
      <c r="A10" s="36"/>
      <c r="B10" s="41"/>
      <c r="C10" s="56" t="s">
        <v>206</v>
      </c>
      <c r="D10" s="60" t="s">
        <v>459</v>
      </c>
      <c r="E10" s="42"/>
      <c r="F10" s="36"/>
      <c r="G10" s="36"/>
    </row>
    <row r="11" spans="1:7" ht="199.5">
      <c r="A11" s="36"/>
      <c r="B11" s="41"/>
      <c r="C11" s="56" t="s">
        <v>208</v>
      </c>
      <c r="D11" s="60" t="s">
        <v>373</v>
      </c>
      <c r="E11" s="42"/>
      <c r="F11" s="36"/>
      <c r="G11" s="36"/>
    </row>
    <row r="12" spans="1:7" ht="57">
      <c r="A12" s="36"/>
      <c r="B12" s="41"/>
      <c r="C12" s="56" t="s">
        <v>210</v>
      </c>
      <c r="D12" s="60" t="s">
        <v>211</v>
      </c>
      <c r="E12" s="42"/>
      <c r="F12" s="36"/>
      <c r="G12" s="36"/>
    </row>
    <row r="13" spans="1:7" ht="28.5">
      <c r="A13" s="36"/>
      <c r="B13" s="41"/>
      <c r="C13" s="56" t="s">
        <v>1720</v>
      </c>
      <c r="D13" s="60" t="s">
        <v>1709</v>
      </c>
      <c r="E13" s="42"/>
      <c r="F13" s="36"/>
      <c r="G13" s="36"/>
    </row>
    <row r="14" spans="1:7" ht="28.5">
      <c r="A14" s="36"/>
      <c r="B14" s="41"/>
      <c r="C14" s="56" t="s">
        <v>1723</v>
      </c>
      <c r="D14" s="60" t="s">
        <v>1712</v>
      </c>
      <c r="E14" s="42"/>
      <c r="F14" s="36"/>
      <c r="G14" s="36"/>
    </row>
    <row r="15" spans="1:7" ht="28.5">
      <c r="A15" s="36"/>
      <c r="B15" s="41"/>
      <c r="C15" s="56" t="s">
        <v>1708</v>
      </c>
      <c r="D15" s="60" t="s">
        <v>1709</v>
      </c>
      <c r="E15" s="42"/>
      <c r="F15" s="36"/>
      <c r="G15" s="36"/>
    </row>
    <row r="16" spans="1:7" ht="28.5">
      <c r="A16" s="36"/>
      <c r="B16" s="41"/>
      <c r="C16" s="56" t="s">
        <v>1711</v>
      </c>
      <c r="D16" s="60" t="s">
        <v>1712</v>
      </c>
      <c r="E16" s="42"/>
      <c r="F16" s="36"/>
      <c r="G16" s="36"/>
    </row>
    <row r="17" spans="1:7">
      <c r="A17" s="36"/>
      <c r="B17" s="41"/>
      <c r="C17" s="56" t="s">
        <v>1714</v>
      </c>
      <c r="D17" s="60" t="s">
        <v>1715</v>
      </c>
      <c r="E17" s="42"/>
      <c r="F17" s="36"/>
      <c r="G17" s="36"/>
    </row>
    <row r="18" spans="1:7" ht="71.25">
      <c r="A18" s="36"/>
      <c r="B18" s="41"/>
      <c r="C18" s="56" t="s">
        <v>1717</v>
      </c>
      <c r="D18" s="60" t="s">
        <v>1718</v>
      </c>
      <c r="E18" s="42"/>
      <c r="F18" s="36"/>
      <c r="G18" s="36"/>
    </row>
    <row r="19" spans="1:7">
      <c r="A19" s="36"/>
      <c r="B19" s="41"/>
      <c r="C19" s="56" t="s">
        <v>1720</v>
      </c>
      <c r="D19" s="60" t="s">
        <v>1721</v>
      </c>
      <c r="E19" s="42"/>
      <c r="F19" s="36"/>
      <c r="G19" s="36"/>
    </row>
    <row r="20" spans="1:7">
      <c r="A20" s="36"/>
      <c r="B20" s="41"/>
      <c r="C20" s="56" t="s">
        <v>1723</v>
      </c>
      <c r="D20" s="60" t="s">
        <v>294</v>
      </c>
      <c r="E20" s="42"/>
      <c r="F20" s="36"/>
      <c r="G20" s="36"/>
    </row>
    <row r="21" spans="1:7">
      <c r="A21" s="36"/>
      <c r="B21" s="41"/>
      <c r="C21" s="56" t="s">
        <v>1725</v>
      </c>
      <c r="D21" s="60" t="s">
        <v>1726</v>
      </c>
      <c r="E21" s="42"/>
      <c r="F21" s="36"/>
      <c r="G21" s="36"/>
    </row>
    <row r="22" spans="1:7">
      <c r="A22" s="36"/>
      <c r="B22" s="41"/>
      <c r="C22" s="56" t="s">
        <v>1728</v>
      </c>
      <c r="D22" s="60" t="s">
        <v>1729</v>
      </c>
      <c r="E22" s="42"/>
      <c r="F22" s="36"/>
      <c r="G22" s="36"/>
    </row>
    <row r="23" spans="1:7" ht="42.75">
      <c r="A23" s="36"/>
      <c r="B23" s="41"/>
      <c r="C23" s="56" t="s">
        <v>1731</v>
      </c>
      <c r="D23" s="60" t="s">
        <v>1732</v>
      </c>
      <c r="E23" s="42"/>
      <c r="F23" s="36"/>
      <c r="G23" s="36"/>
    </row>
    <row r="24" spans="1:7">
      <c r="A24" s="36"/>
      <c r="B24" s="41"/>
      <c r="C24" s="56" t="s">
        <v>1734</v>
      </c>
      <c r="D24" s="60" t="s">
        <v>1735</v>
      </c>
      <c r="E24" s="42"/>
      <c r="F24" s="36"/>
      <c r="G24" s="36"/>
    </row>
    <row r="25" spans="1:7" ht="30.75" customHeight="1" thickBot="1">
      <c r="A25" s="36"/>
      <c r="B25" s="43"/>
      <c r="C25" s="54"/>
      <c r="D25" s="44"/>
      <c r="E25" s="45"/>
      <c r="F25" s="36"/>
    </row>
    <row r="26" spans="1:7">
      <c r="A26" s="36"/>
      <c r="B26" s="36"/>
      <c r="C26" s="51"/>
      <c r="D26" s="36"/>
      <c r="E26" s="36"/>
      <c r="F26" s="36"/>
    </row>
    <row r="27" spans="1:7"/>
    <row r="28" spans="1:7"/>
    <row r="29" spans="1:7"/>
    <row r="30" spans="1:7"/>
    <row r="31" spans="1:7"/>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sheetData>
  <mergeCells count="1">
    <mergeCell ref="C7:D8"/>
  </mergeCells>
  <hyperlinks>
    <hyperlink ref="C24" location="'M2-PA-006'!Área_de_impresión" display="M2-PA-006" xr:uid="{A552FB23-48F8-414B-8C34-49EE1B8E6297}"/>
    <hyperlink ref="C10" location="'SE27'!Área_de_impresión" display="SE27" xr:uid="{3431CFF8-D202-4059-95E7-26F499693249}"/>
    <hyperlink ref="C11" location="'SE47'!Área_de_impresión" display="SE47" xr:uid="{B8A56015-5C4A-4F3A-A24F-6B9BD4183DBC}"/>
    <hyperlink ref="C12" location="'SE28'!Área_de_impresión" display="SE28" xr:uid="{66D5439D-6A13-4565-8D01-0268B1CDE47A}"/>
    <hyperlink ref="C13" location="'CT21'!Área_de_impresión" display="CT21" xr:uid="{834F232D-D874-411F-92B5-420252ABDE26}"/>
    <hyperlink ref="C20" location="'M3-PA-013'!Área_de_impresión" display="M3-PA-013" xr:uid="{D0AF593B-E77B-4EE6-B61F-3014F40F4CD1}"/>
    <hyperlink ref="C23" location="'M3-PA-016'!Área_de_impresión" display="M3-PA-016" xr:uid="{C2468189-1BB6-4CC2-9D76-547F29C98D51}"/>
    <hyperlink ref="C15" location="'M3-PA-008'!Área_de_impresión" display="M3-PA-008" xr:uid="{7A3C9742-8C44-4E63-B439-8AFC4EDF8A7B}"/>
    <hyperlink ref="C16" location="'M3-PA-009'!Área_de_impresión" display="M3-PA-009" xr:uid="{730FC02B-5F52-41FF-8107-2908DF98EC4C}"/>
    <hyperlink ref="C17" location="'M3-PA-010'!Área_de_impresión" display="M3-PA-010" xr:uid="{C5579716-3C71-4B3B-B4FD-6CA04C068C46}"/>
    <hyperlink ref="C18" location="'M2-PA-003'!Área_de_impresión" display="M2-PA-003" xr:uid="{C7032E1B-2E0F-4B9A-B34E-3E45BA25315D}"/>
    <hyperlink ref="C19" location="'M2-PA-004'!Área_de_impresión" display="M2-PA-004" xr:uid="{05EAC139-8D83-4538-AFA4-34A20DC30A74}"/>
    <hyperlink ref="C21" location="'M3-PA-014'!Área_de_impresión" display="M3-PA-014" xr:uid="{77E078EB-16DF-4945-907A-699EC18EFD95}"/>
    <hyperlink ref="C22" location="'M2-PA-005'!Área_de_impresión" display="M2-PA-005" xr:uid="{691473FC-6E1F-4434-9125-EEDC4791DB34}"/>
  </hyperlinks>
  <pageMargins left="0.7" right="0.7" top="0.75" bottom="0.75" header="0.3" footer="0.3"/>
  <pageSetup paperSize="9" scale="76" orientation="portrait"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A9269-773F-4F68-9B21-029DE1C8EE22}">
  <sheetPr codeName="Hoja79"/>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A5 Gestión Jurídica</v>
      </c>
      <c r="D5" s="669"/>
      <c r="E5" s="669"/>
      <c r="F5" s="669"/>
      <c r="G5" s="669"/>
      <c r="H5" s="669"/>
      <c r="I5" s="669"/>
      <c r="J5" s="669"/>
      <c r="K5" s="669"/>
      <c r="L5" s="669"/>
      <c r="M5" s="669"/>
      <c r="N5" s="669"/>
      <c r="O5" s="670"/>
      <c r="P5" s="101"/>
      <c r="Q5" s="102"/>
    </row>
    <row r="6" spans="1:17" ht="32.25" customHeight="1">
      <c r="A6" s="671" t="s">
        <v>8</v>
      </c>
      <c r="B6" s="672"/>
      <c r="C6" s="673" t="str">
        <f>VLOOKUP(L12,Reporte!$N$5:$BN$133,2,FALSE)</f>
        <v>Porcentaje de acciones cumplidas para el diseño del sistema integral de seguimiento a sentencias</v>
      </c>
      <c r="D6" s="673"/>
      <c r="E6" s="673"/>
      <c r="F6" s="673"/>
      <c r="G6" s="673"/>
      <c r="H6" s="673"/>
      <c r="I6" s="673"/>
      <c r="J6" s="673"/>
      <c r="K6" s="673"/>
      <c r="L6" s="673"/>
      <c r="M6" s="673"/>
      <c r="N6" s="673"/>
      <c r="O6" s="674"/>
      <c r="P6" s="99"/>
    </row>
    <row r="7" spans="1:17" ht="80.2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4.5" customHeight="1">
      <c r="A8" s="675" t="s">
        <v>464</v>
      </c>
      <c r="B8" s="656"/>
      <c r="C8" s="673" t="str">
        <f>VLOOKUP(L12,Reporte!$A$5:$N$133,13,FALSE)</f>
        <v>Diseñar un sistema integral de seguimiento, monitoreo y evaluación de las órdenes judiciales y mandatos de organismos internacionales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 xml:space="preserve">Número de acciones realizadas para el diseño del sistema integral </v>
      </c>
      <c r="D10" s="673"/>
      <c r="E10" s="673"/>
      <c r="F10" s="682" t="str">
        <f>VLOOKUP(L12,Reporte!$N$5:$BN$133,6,FALSE)</f>
        <v xml:space="preserve">Se mide el número de acciones realizadas para el diseño del sistema integral  sobre el  Total de acciones programadas para el diseño del sistema integral de seguimiento a sentencias en el semestre*100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8.5" customHeight="1" thickBot="1">
      <c r="A12" s="679"/>
      <c r="B12" s="650"/>
      <c r="C12" s="686" t="str">
        <f>VLOOKUP(L12,Reporte!$N$5:$BN$133,5,FALSE)</f>
        <v xml:space="preserve"> Total de acciones programadas para el diseño del sistema integral de seguimiento a sentencias en el semestre*100 </v>
      </c>
      <c r="D12" s="673"/>
      <c r="E12" s="673"/>
      <c r="F12" s="682"/>
      <c r="G12" s="682"/>
      <c r="H12" s="682"/>
      <c r="I12" s="682"/>
      <c r="J12" s="687" t="str">
        <f>VLOOKUP(L12,Reporte!$N$5:$BN$133,7,FALSE)</f>
        <v>Eficacia</v>
      </c>
      <c r="K12" s="687"/>
      <c r="L12" s="688" t="s">
        <v>1852</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Jurídica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99.7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8E09-749D-452B-A642-CD6D4D6DD227}">
  <sheetPr codeName="Hoja80"/>
  <dimension ref="A1:Q67"/>
  <sheetViews>
    <sheetView view="pageBreakPreview" zoomScale="80" zoomScaleNormal="73" zoomScaleSheetLayoutView="80" zoomScalePageLayoutView="55" workbookViewId="0">
      <selection activeCell="S14" sqref="S1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A5 Gestión Jurídica</v>
      </c>
      <c r="D5" s="669"/>
      <c r="E5" s="669"/>
      <c r="F5" s="669"/>
      <c r="G5" s="669"/>
      <c r="H5" s="669"/>
      <c r="I5" s="669"/>
      <c r="J5" s="669"/>
      <c r="K5" s="669"/>
      <c r="L5" s="669"/>
      <c r="M5" s="669"/>
      <c r="N5" s="669"/>
      <c r="O5" s="670"/>
      <c r="P5" s="101"/>
      <c r="Q5" s="102"/>
    </row>
    <row r="6" spans="1:17" ht="33" customHeight="1">
      <c r="A6" s="671" t="s">
        <v>8</v>
      </c>
      <c r="B6" s="672"/>
      <c r="C6" s="673" t="str">
        <f>VLOOKUP(L12,Reporte!$N$5:$BN$133,2,FALSE)</f>
        <v>Actividades ejecutadas en la implementación y sostenibilidad de la política de gestión y desempeño de Mejora Normativa</v>
      </c>
      <c r="D6" s="673"/>
      <c r="E6" s="673"/>
      <c r="F6" s="673"/>
      <c r="G6" s="673"/>
      <c r="H6" s="673"/>
      <c r="I6" s="673"/>
      <c r="J6" s="673"/>
      <c r="K6" s="673"/>
      <c r="L6" s="673"/>
      <c r="M6" s="673"/>
      <c r="N6" s="673"/>
      <c r="O6" s="674"/>
      <c r="P6" s="99"/>
    </row>
    <row r="7" spans="1:17" ht="80.2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0" customHeight="1">
      <c r="A8" s="675" t="s">
        <v>464</v>
      </c>
      <c r="B8" s="656"/>
      <c r="C8" s="673" t="str">
        <f>VLOOKUP(L12,Reporte!$A$5:$N$133,13,FALSE)</f>
        <v>Ejecutar las actividades para la implementación y sostenibilidad de la política de gestión y desempeño de Mejora Normativa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86.25" customHeight="1">
      <c r="A10" s="677"/>
      <c r="B10" s="678"/>
      <c r="C10" s="673" t="str">
        <f>VLOOKUP(L12,Reporte!$N$5:$BN$133,4,FALSE)</f>
        <v>Número de actividades ejecutadas en la implementación y sostenibilidad de la política de gestión y desempeño de Mejora Normativa</v>
      </c>
      <c r="D10" s="673"/>
      <c r="E10" s="673"/>
      <c r="F10" s="682" t="str">
        <f>VLOOKUP(L12,Reporte!$N$5:$BN$133,6,FALSE)</f>
        <v>Se mide el número de actividades ejecutadas en la implementación y sostenibilidad de la política de gestión y desempeño de Mejora Normativa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1854</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17</v>
      </c>
      <c r="D15" s="779"/>
      <c r="E15" s="780"/>
      <c r="F15" s="715" t="str">
        <f>VLOOKUP(L12,Reporte!$N$5:$BN$133,9,FALSE)</f>
        <v>Trimestral</v>
      </c>
      <c r="G15" s="716"/>
      <c r="H15" s="683" t="s">
        <v>37</v>
      </c>
      <c r="I15" s="683"/>
      <c r="J15" s="721" t="s">
        <v>465</v>
      </c>
      <c r="K15" s="722"/>
      <c r="L15" s="723"/>
      <c r="M15" s="657" t="str">
        <f>VLOOKUP(L12,Reporte!$N$5:$BN$133,28,FALSE)</f>
        <v>Dirección Jurídica</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17</v>
      </c>
      <c r="D26" s="131">
        <f>+C26*0.98</f>
        <v>16.66</v>
      </c>
      <c r="E26" s="118"/>
      <c r="F26" s="118"/>
      <c r="G26" s="730"/>
      <c r="H26" s="730"/>
      <c r="I26" s="741"/>
      <c r="J26" s="741"/>
      <c r="K26" s="741"/>
      <c r="L26" s="730"/>
      <c r="M26" s="730"/>
      <c r="N26" s="730"/>
      <c r="O26" s="743"/>
      <c r="P26" s="119"/>
      <c r="Q26" s="120"/>
    </row>
    <row r="27" spans="1:17" s="98" customFormat="1" ht="15">
      <c r="A27" s="116" t="s">
        <v>95</v>
      </c>
      <c r="B27" s="131">
        <f>+D22</f>
        <v>0</v>
      </c>
      <c r="C27" s="131">
        <f>+C26</f>
        <v>17</v>
      </c>
      <c r="D27" s="131">
        <f>+D26</f>
        <v>16.66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17</v>
      </c>
      <c r="D28" s="131">
        <f t="shared" si="0"/>
        <v>16.66</v>
      </c>
      <c r="E28" s="118"/>
      <c r="F28" s="118"/>
      <c r="G28" s="730"/>
      <c r="H28" s="730"/>
      <c r="I28" s="730"/>
      <c r="J28" s="730"/>
      <c r="K28" s="118"/>
      <c r="L28" s="730"/>
      <c r="M28" s="730"/>
      <c r="N28" s="730"/>
      <c r="O28" s="743"/>
      <c r="P28" s="119"/>
      <c r="Q28" s="120"/>
    </row>
    <row r="29" spans="1:17" s="98" customFormat="1" ht="15">
      <c r="A29" s="116" t="s">
        <v>97</v>
      </c>
      <c r="B29" s="131">
        <f>+F22</f>
        <v>0</v>
      </c>
      <c r="C29" s="131">
        <f t="shared" si="0"/>
        <v>17</v>
      </c>
      <c r="D29" s="131">
        <f t="shared" si="0"/>
        <v>16.66</v>
      </c>
      <c r="E29" s="118"/>
      <c r="F29" s="118"/>
      <c r="G29" s="730"/>
      <c r="H29" s="730"/>
      <c r="I29" s="730"/>
      <c r="J29" s="730"/>
      <c r="K29" s="118"/>
      <c r="L29" s="730"/>
      <c r="M29" s="730"/>
      <c r="N29" s="730"/>
      <c r="O29" s="743"/>
      <c r="P29" s="119"/>
      <c r="Q29" s="120"/>
    </row>
    <row r="30" spans="1:17" s="98" customFormat="1" ht="15">
      <c r="A30" s="116" t="s">
        <v>98</v>
      </c>
      <c r="B30" s="131">
        <f>+G22</f>
        <v>0</v>
      </c>
      <c r="C30" s="131">
        <f t="shared" si="0"/>
        <v>17</v>
      </c>
      <c r="D30" s="131">
        <f t="shared" si="0"/>
        <v>16.66</v>
      </c>
      <c r="E30" s="118"/>
      <c r="F30" s="118"/>
      <c r="G30" s="730"/>
      <c r="H30" s="730"/>
      <c r="I30" s="730"/>
      <c r="J30" s="730"/>
      <c r="K30" s="118"/>
      <c r="L30" s="730"/>
      <c r="M30" s="730"/>
      <c r="N30" s="730"/>
      <c r="O30" s="743"/>
      <c r="P30" s="119"/>
      <c r="Q30" s="120"/>
    </row>
    <row r="31" spans="1:17" s="98" customFormat="1" ht="15">
      <c r="A31" s="116" t="s">
        <v>99</v>
      </c>
      <c r="B31" s="131">
        <f>+H22</f>
        <v>0</v>
      </c>
      <c r="C31" s="131">
        <f t="shared" si="0"/>
        <v>17</v>
      </c>
      <c r="D31" s="131">
        <f t="shared" si="0"/>
        <v>16.66</v>
      </c>
      <c r="E31" s="118"/>
      <c r="F31" s="118"/>
      <c r="G31" s="730"/>
      <c r="H31" s="730"/>
      <c r="I31" s="730"/>
      <c r="J31" s="730"/>
      <c r="K31" s="118"/>
      <c r="L31" s="730"/>
      <c r="M31" s="730"/>
      <c r="N31" s="730"/>
      <c r="O31" s="743"/>
      <c r="P31" s="119"/>
      <c r="Q31" s="120"/>
    </row>
    <row r="32" spans="1:17" s="98" customFormat="1" ht="15">
      <c r="A32" s="116" t="s">
        <v>100</v>
      </c>
      <c r="B32" s="131">
        <f>+I22</f>
        <v>0</v>
      </c>
      <c r="C32" s="131">
        <f t="shared" si="0"/>
        <v>17</v>
      </c>
      <c r="D32" s="131">
        <f t="shared" si="0"/>
        <v>16.66</v>
      </c>
      <c r="E32" s="118"/>
      <c r="F32" s="118"/>
      <c r="G32" s="730"/>
      <c r="H32" s="730"/>
      <c r="I32" s="730"/>
      <c r="J32" s="730"/>
      <c r="K32" s="118"/>
      <c r="L32" s="730"/>
      <c r="M32" s="730"/>
      <c r="N32" s="730"/>
      <c r="O32" s="743"/>
      <c r="P32" s="119"/>
      <c r="Q32" s="120"/>
    </row>
    <row r="33" spans="1:17" s="98" customFormat="1" ht="15">
      <c r="A33" s="116" t="s">
        <v>101</v>
      </c>
      <c r="B33" s="131">
        <f>+J22</f>
        <v>0</v>
      </c>
      <c r="C33" s="131">
        <f t="shared" si="0"/>
        <v>17</v>
      </c>
      <c r="D33" s="131">
        <f t="shared" si="0"/>
        <v>16.66</v>
      </c>
      <c r="E33" s="118"/>
      <c r="F33" s="118"/>
      <c r="G33" s="730"/>
      <c r="H33" s="730"/>
      <c r="I33" s="730"/>
      <c r="J33" s="730"/>
      <c r="K33" s="118"/>
      <c r="L33" s="730"/>
      <c r="M33" s="730"/>
      <c r="N33" s="730"/>
      <c r="O33" s="743"/>
      <c r="P33" s="119"/>
      <c r="Q33" s="120"/>
    </row>
    <row r="34" spans="1:17" s="98" customFormat="1" ht="15">
      <c r="A34" s="116" t="s">
        <v>102</v>
      </c>
      <c r="B34" s="131">
        <f>+K22</f>
        <v>0</v>
      </c>
      <c r="C34" s="131">
        <f t="shared" si="0"/>
        <v>17</v>
      </c>
      <c r="D34" s="131">
        <f t="shared" si="0"/>
        <v>16.66</v>
      </c>
      <c r="E34" s="118"/>
      <c r="F34" s="118"/>
      <c r="G34" s="730"/>
      <c r="H34" s="730"/>
      <c r="I34" s="730"/>
      <c r="J34" s="730"/>
      <c r="K34" s="118"/>
      <c r="L34" s="730"/>
      <c r="M34" s="730"/>
      <c r="N34" s="730"/>
      <c r="O34" s="743"/>
      <c r="P34" s="119"/>
      <c r="Q34" s="120"/>
    </row>
    <row r="35" spans="1:17" s="98" customFormat="1" ht="15">
      <c r="A35" s="116" t="s">
        <v>103</v>
      </c>
      <c r="B35" s="131">
        <f>+L22</f>
        <v>0</v>
      </c>
      <c r="C35" s="131">
        <f t="shared" si="0"/>
        <v>17</v>
      </c>
      <c r="D35" s="131">
        <f t="shared" si="0"/>
        <v>16.66</v>
      </c>
      <c r="E35" s="118"/>
      <c r="F35" s="118"/>
      <c r="G35" s="730"/>
      <c r="H35" s="730"/>
      <c r="I35" s="730"/>
      <c r="J35" s="730"/>
      <c r="K35" s="118"/>
      <c r="L35" s="730"/>
      <c r="M35" s="730"/>
      <c r="N35" s="730"/>
      <c r="O35" s="743"/>
      <c r="P35" s="119"/>
      <c r="Q35" s="120"/>
    </row>
    <row r="36" spans="1:17" s="98" customFormat="1" ht="15">
      <c r="A36" s="116" t="s">
        <v>104</v>
      </c>
      <c r="B36" s="131">
        <f>+M22</f>
        <v>0</v>
      </c>
      <c r="C36" s="131">
        <f t="shared" si="0"/>
        <v>17</v>
      </c>
      <c r="D36" s="131">
        <f t="shared" si="0"/>
        <v>16.66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17</v>
      </c>
      <c r="D37" s="131">
        <f t="shared" si="0"/>
        <v>16.66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17</v>
      </c>
      <c r="D38" s="133">
        <f>+D37</f>
        <v>16.66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15.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ECC54-EAD0-4431-BFE3-7EFD8AD8EE48}">
  <sheetPr codeName="Hoja81"/>
  <dimension ref="A1:Q67"/>
  <sheetViews>
    <sheetView view="pageBreakPreview" zoomScale="80" zoomScaleNormal="73" zoomScaleSheetLayoutView="80" zoomScalePageLayoutView="55" workbookViewId="0">
      <selection activeCell="R21" sqref="R21"/>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A5 Gestión Jurídica</v>
      </c>
      <c r="D5" s="669"/>
      <c r="E5" s="669"/>
      <c r="F5" s="669"/>
      <c r="G5" s="669"/>
      <c r="H5" s="669"/>
      <c r="I5" s="669"/>
      <c r="J5" s="669"/>
      <c r="K5" s="669"/>
      <c r="L5" s="669"/>
      <c r="M5" s="669"/>
      <c r="N5" s="669"/>
      <c r="O5" s="670"/>
      <c r="P5" s="101"/>
      <c r="Q5" s="102"/>
    </row>
    <row r="6" spans="1:17" ht="30" customHeight="1">
      <c r="A6" s="671" t="s">
        <v>8</v>
      </c>
      <c r="B6" s="672"/>
      <c r="C6" s="673" t="str">
        <f>VLOOKUP(L12,Reporte!$N$5:$BN$133,2,FALSE)</f>
        <v>Boletín Jurídico publicado en la página web de la Entidad</v>
      </c>
      <c r="D6" s="673"/>
      <c r="E6" s="673"/>
      <c r="F6" s="673"/>
      <c r="G6" s="673"/>
      <c r="H6" s="673"/>
      <c r="I6" s="673"/>
      <c r="J6" s="673"/>
      <c r="K6" s="673"/>
      <c r="L6" s="673"/>
      <c r="M6" s="673"/>
      <c r="N6" s="673"/>
      <c r="O6" s="674"/>
      <c r="P6" s="99"/>
    </row>
    <row r="7" spans="1:17" ht="73.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15.75">
      <c r="A8" s="675" t="s">
        <v>464</v>
      </c>
      <c r="B8" s="656"/>
      <c r="C8" s="673" t="str">
        <f>VLOOKUP(L12,Reporte!$A$5:$N$133,13,FALSE)</f>
        <v>Realizar actividades tendientes a la consolidación y publicación del boletín jurídico</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6.75" customHeight="1">
      <c r="A10" s="677"/>
      <c r="B10" s="678"/>
      <c r="C10" s="673" t="str">
        <f>VLOOKUP(L12,Reporte!$N$5:$BN$133,4,FALSE)</f>
        <v>Número de boletines publicados</v>
      </c>
      <c r="D10" s="673"/>
      <c r="E10" s="673"/>
      <c r="F10" s="682" t="str">
        <f>VLOOKUP(L12,Reporte!$N$5:$BN$133,6,FALSE)</f>
        <v>Se mide el número de boletines publicados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26.25" customHeight="1" thickBot="1">
      <c r="A12" s="679"/>
      <c r="B12" s="650"/>
      <c r="C12" s="686">
        <f>VLOOKUP(L12,Reporte!$N$5:$BN$133,5,FALSE)</f>
        <v>0</v>
      </c>
      <c r="D12" s="673"/>
      <c r="E12" s="673"/>
      <c r="F12" s="682"/>
      <c r="G12" s="682"/>
      <c r="H12" s="682"/>
      <c r="I12" s="682"/>
      <c r="J12" s="687" t="str">
        <f>VLOOKUP(L12,Reporte!$N$5:$BN$133,7,FALSE)</f>
        <v>Eficacia</v>
      </c>
      <c r="K12" s="687"/>
      <c r="L12" s="688" t="s">
        <v>1857</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 r="A15" s="703" t="str">
        <f>VLOOKUP(L12,Reporte!$N$5:$BN$133,8,FALSE)</f>
        <v>Numérica</v>
      </c>
      <c r="B15" s="704"/>
      <c r="C15" s="778">
        <f>VLOOKUP(L12,Reporte!$N$5:$BN$133,11,FALSE)</f>
        <v>4</v>
      </c>
      <c r="D15" s="779"/>
      <c r="E15" s="780"/>
      <c r="F15" s="715" t="str">
        <f>VLOOKUP(L12,Reporte!$N$5:$BN$133,9,FALSE)</f>
        <v>Trimestral</v>
      </c>
      <c r="G15" s="716"/>
      <c r="H15" s="683" t="s">
        <v>37</v>
      </c>
      <c r="I15" s="683"/>
      <c r="J15" s="721" t="s">
        <v>465</v>
      </c>
      <c r="K15" s="722"/>
      <c r="L15" s="723"/>
      <c r="M15" s="657" t="str">
        <f>VLOOKUP(L12,Reporte!$N$5:$BN$133,28,FALSE)</f>
        <v>Dirección Jurídica</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v>
      </c>
      <c r="D26" s="131">
        <f>+C26*0.98</f>
        <v>3.92</v>
      </c>
      <c r="E26" s="118"/>
      <c r="F26" s="118"/>
      <c r="G26" s="730"/>
      <c r="H26" s="730"/>
      <c r="I26" s="741"/>
      <c r="J26" s="741"/>
      <c r="K26" s="741"/>
      <c r="L26" s="730"/>
      <c r="M26" s="730"/>
      <c r="N26" s="730"/>
      <c r="O26" s="743"/>
      <c r="P26" s="119"/>
      <c r="Q26" s="120"/>
    </row>
    <row r="27" spans="1:17" s="98" customFormat="1" ht="15">
      <c r="A27" s="116" t="s">
        <v>95</v>
      </c>
      <c r="B27" s="131">
        <f>+D22</f>
        <v>0</v>
      </c>
      <c r="C27" s="131">
        <f>+C26</f>
        <v>4</v>
      </c>
      <c r="D27" s="131">
        <f>+D26</f>
        <v>3.92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v>
      </c>
      <c r="D28" s="131">
        <f t="shared" si="0"/>
        <v>3.92</v>
      </c>
      <c r="E28" s="118"/>
      <c r="F28" s="118"/>
      <c r="G28" s="730"/>
      <c r="H28" s="730"/>
      <c r="I28" s="730"/>
      <c r="J28" s="730"/>
      <c r="K28" s="118"/>
      <c r="L28" s="730"/>
      <c r="M28" s="730"/>
      <c r="N28" s="730"/>
      <c r="O28" s="743"/>
      <c r="P28" s="119"/>
      <c r="Q28" s="120"/>
    </row>
    <row r="29" spans="1:17" s="98" customFormat="1" ht="15">
      <c r="A29" s="116" t="s">
        <v>97</v>
      </c>
      <c r="B29" s="131">
        <f>+F22</f>
        <v>0</v>
      </c>
      <c r="C29" s="131">
        <f t="shared" si="0"/>
        <v>4</v>
      </c>
      <c r="D29" s="131">
        <f t="shared" si="0"/>
        <v>3.92</v>
      </c>
      <c r="E29" s="118"/>
      <c r="F29" s="118"/>
      <c r="G29" s="730"/>
      <c r="H29" s="730"/>
      <c r="I29" s="730"/>
      <c r="J29" s="730"/>
      <c r="K29" s="118"/>
      <c r="L29" s="730"/>
      <c r="M29" s="730"/>
      <c r="N29" s="730"/>
      <c r="O29" s="743"/>
      <c r="P29" s="119"/>
      <c r="Q29" s="120"/>
    </row>
    <row r="30" spans="1:17" s="98" customFormat="1" ht="15">
      <c r="A30" s="116" t="s">
        <v>98</v>
      </c>
      <c r="B30" s="131">
        <f>+G22</f>
        <v>0</v>
      </c>
      <c r="C30" s="131">
        <f t="shared" si="0"/>
        <v>4</v>
      </c>
      <c r="D30" s="131">
        <f t="shared" si="0"/>
        <v>3.92</v>
      </c>
      <c r="E30" s="118"/>
      <c r="F30" s="118"/>
      <c r="G30" s="730"/>
      <c r="H30" s="730"/>
      <c r="I30" s="730"/>
      <c r="J30" s="730"/>
      <c r="K30" s="118"/>
      <c r="L30" s="730"/>
      <c r="M30" s="730"/>
      <c r="N30" s="730"/>
      <c r="O30" s="743"/>
      <c r="P30" s="119"/>
      <c r="Q30" s="120"/>
    </row>
    <row r="31" spans="1:17" s="98" customFormat="1" ht="15">
      <c r="A31" s="116" t="s">
        <v>99</v>
      </c>
      <c r="B31" s="131">
        <f>+H22</f>
        <v>0</v>
      </c>
      <c r="C31" s="131">
        <f t="shared" si="0"/>
        <v>4</v>
      </c>
      <c r="D31" s="131">
        <f t="shared" si="0"/>
        <v>3.92</v>
      </c>
      <c r="E31" s="118"/>
      <c r="F31" s="118"/>
      <c r="G31" s="730"/>
      <c r="H31" s="730"/>
      <c r="I31" s="730"/>
      <c r="J31" s="730"/>
      <c r="K31" s="118"/>
      <c r="L31" s="730"/>
      <c r="M31" s="730"/>
      <c r="N31" s="730"/>
      <c r="O31" s="743"/>
      <c r="P31" s="119"/>
      <c r="Q31" s="120"/>
    </row>
    <row r="32" spans="1:17" s="98" customFormat="1" ht="15">
      <c r="A32" s="116" t="s">
        <v>100</v>
      </c>
      <c r="B32" s="131">
        <f>+I22</f>
        <v>0</v>
      </c>
      <c r="C32" s="131">
        <f t="shared" si="0"/>
        <v>4</v>
      </c>
      <c r="D32" s="131">
        <f t="shared" si="0"/>
        <v>3.92</v>
      </c>
      <c r="E32" s="118"/>
      <c r="F32" s="118"/>
      <c r="G32" s="730"/>
      <c r="H32" s="730"/>
      <c r="I32" s="730"/>
      <c r="J32" s="730"/>
      <c r="K32" s="118"/>
      <c r="L32" s="730"/>
      <c r="M32" s="730"/>
      <c r="N32" s="730"/>
      <c r="O32" s="743"/>
      <c r="P32" s="119"/>
      <c r="Q32" s="120"/>
    </row>
    <row r="33" spans="1:17" s="98" customFormat="1" ht="15">
      <c r="A33" s="116" t="s">
        <v>101</v>
      </c>
      <c r="B33" s="131">
        <f>+J22</f>
        <v>0</v>
      </c>
      <c r="C33" s="131">
        <f t="shared" si="0"/>
        <v>4</v>
      </c>
      <c r="D33" s="131">
        <f t="shared" si="0"/>
        <v>3.92</v>
      </c>
      <c r="E33" s="118"/>
      <c r="F33" s="118"/>
      <c r="G33" s="730"/>
      <c r="H33" s="730"/>
      <c r="I33" s="730"/>
      <c r="J33" s="730"/>
      <c r="K33" s="118"/>
      <c r="L33" s="730"/>
      <c r="M33" s="730"/>
      <c r="N33" s="730"/>
      <c r="O33" s="743"/>
      <c r="P33" s="119"/>
      <c r="Q33" s="120"/>
    </row>
    <row r="34" spans="1:17" s="98" customFormat="1" ht="15">
      <c r="A34" s="116" t="s">
        <v>102</v>
      </c>
      <c r="B34" s="131">
        <f>+K22</f>
        <v>0</v>
      </c>
      <c r="C34" s="131">
        <f t="shared" si="0"/>
        <v>4</v>
      </c>
      <c r="D34" s="131">
        <f t="shared" si="0"/>
        <v>3.92</v>
      </c>
      <c r="E34" s="118"/>
      <c r="F34" s="118"/>
      <c r="G34" s="730"/>
      <c r="H34" s="730"/>
      <c r="I34" s="730"/>
      <c r="J34" s="730"/>
      <c r="K34" s="118"/>
      <c r="L34" s="730"/>
      <c r="M34" s="730"/>
      <c r="N34" s="730"/>
      <c r="O34" s="743"/>
      <c r="P34" s="119"/>
      <c r="Q34" s="120"/>
    </row>
    <row r="35" spans="1:17" s="98" customFormat="1" ht="15">
      <c r="A35" s="116" t="s">
        <v>103</v>
      </c>
      <c r="B35" s="131">
        <f>+L22</f>
        <v>0</v>
      </c>
      <c r="C35" s="131">
        <f t="shared" si="0"/>
        <v>4</v>
      </c>
      <c r="D35" s="131">
        <f t="shared" si="0"/>
        <v>3.92</v>
      </c>
      <c r="E35" s="118"/>
      <c r="F35" s="118"/>
      <c r="G35" s="730"/>
      <c r="H35" s="730"/>
      <c r="I35" s="730"/>
      <c r="J35" s="730"/>
      <c r="K35" s="118"/>
      <c r="L35" s="730"/>
      <c r="M35" s="730"/>
      <c r="N35" s="730"/>
      <c r="O35" s="743"/>
      <c r="P35" s="119"/>
      <c r="Q35" s="120"/>
    </row>
    <row r="36" spans="1:17" s="98" customFormat="1" ht="15">
      <c r="A36" s="116" t="s">
        <v>104</v>
      </c>
      <c r="B36" s="131">
        <f>+M22</f>
        <v>0</v>
      </c>
      <c r="C36" s="131">
        <f t="shared" si="0"/>
        <v>4</v>
      </c>
      <c r="D36" s="131">
        <f t="shared" si="0"/>
        <v>3.92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v>
      </c>
      <c r="D37" s="131">
        <f t="shared" si="0"/>
        <v>3.92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v>
      </c>
      <c r="D38" s="133">
        <f>+D37</f>
        <v>3.92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99.7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273"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63.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86.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3013D-8723-412F-9D1A-A019452CF349}">
  <sheetPr codeName="Hoja82"/>
  <dimension ref="A1:Q67"/>
  <sheetViews>
    <sheetView view="pageBreakPreview" zoomScale="80" zoomScaleNormal="73" zoomScaleSheetLayoutView="80" zoomScalePageLayoutView="55" workbookViewId="0">
      <selection activeCell="R17" sqref="R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A5 Gestión Jurídica</v>
      </c>
      <c r="D5" s="669"/>
      <c r="E5" s="669"/>
      <c r="F5" s="669"/>
      <c r="G5" s="669"/>
      <c r="H5" s="669"/>
      <c r="I5" s="669"/>
      <c r="J5" s="669"/>
      <c r="K5" s="669"/>
      <c r="L5" s="669"/>
      <c r="M5" s="669"/>
      <c r="N5" s="669"/>
      <c r="O5" s="670"/>
      <c r="P5" s="101"/>
      <c r="Q5" s="102"/>
    </row>
    <row r="6" spans="1:17" ht="33" customHeight="1">
      <c r="A6" s="671" t="s">
        <v>8</v>
      </c>
      <c r="B6" s="672"/>
      <c r="C6" s="673" t="str">
        <f>VLOOKUP(L12,Reporte!$N$5:$BN$133,2,FALSE)</f>
        <v xml:space="preserve">Porcentaje de conceptos, solicitudes y derechos de petición tramitados </v>
      </c>
      <c r="D6" s="673"/>
      <c r="E6" s="673"/>
      <c r="F6" s="673"/>
      <c r="G6" s="673"/>
      <c r="H6" s="673"/>
      <c r="I6" s="673"/>
      <c r="J6" s="673"/>
      <c r="K6" s="673"/>
      <c r="L6" s="673"/>
      <c r="M6" s="673"/>
      <c r="N6" s="673"/>
      <c r="O6" s="674"/>
      <c r="P6" s="99"/>
    </row>
    <row r="7" spans="1:17" ht="77.2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33.75" customHeight="1">
      <c r="A8" s="675" t="s">
        <v>464</v>
      </c>
      <c r="B8" s="656"/>
      <c r="C8" s="673" t="str">
        <f>VLOOKUP(L12,Reporte!$A$5:$N$133,13,FALSE)</f>
        <v>Proyectar dentro de los términos de ley, las respuestas conceptos, solicitudes y derechos de petición recibidos que sean competencia del grupo de conceptos de la Dirección Jurídica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0" customHeight="1">
      <c r="A10" s="677"/>
      <c r="B10" s="678"/>
      <c r="C10" s="673" t="str">
        <f>VLOOKUP(L12,Reporte!$N$5:$BN$133,4,FALSE)</f>
        <v xml:space="preserve">Número de conceptos, derechos de petición y solicitudes tramitados en el semestre o periodo </v>
      </c>
      <c r="D10" s="673"/>
      <c r="E10" s="673"/>
      <c r="F10" s="682" t="str">
        <f>VLOOKUP(L12,Reporte!$N$5:$BN$133,6,FALSE)</f>
        <v xml:space="preserve">Se mide el número de conceptos, derechos de petición y solicitudes tramitados en el semestre o periodo  sobre el  Número de conceptos, solicitudes y derechos de petición con fecha de vencimiento en el período*100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60" customHeight="1" thickBot="1">
      <c r="A12" s="679"/>
      <c r="B12" s="650"/>
      <c r="C12" s="686" t="str">
        <f>VLOOKUP(L12,Reporte!$N$5:$BN$133,5,FALSE)</f>
        <v xml:space="preserve"> Número de conceptos, solicitudes y derechos de petición con fecha de vencimiento en el período*100 </v>
      </c>
      <c r="D12" s="673"/>
      <c r="E12" s="673"/>
      <c r="F12" s="682"/>
      <c r="G12" s="682"/>
      <c r="H12" s="682"/>
      <c r="I12" s="682"/>
      <c r="J12" s="687" t="str">
        <f>VLOOKUP(L12,Reporte!$N$5:$BN$133,7,FALSE)</f>
        <v>Eficacia</v>
      </c>
      <c r="K12" s="687"/>
      <c r="L12" s="688" t="s">
        <v>1860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Jurídica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61">
        <f>VLOOKUP(L12,Reporte!$N$5:$BN$133,30,FALSE)</f>
        <v>0</v>
      </c>
      <c r="D22" s="161">
        <f>VLOOKUP(L12,Reporte!$N$5:$BN$133,31,FALSE)</f>
        <v>0</v>
      </c>
      <c r="E22" s="161">
        <f>VLOOKUP(L12,Reporte!$N$5:$BN$133,32,FALSE)</f>
        <v>0</v>
      </c>
      <c r="F22" s="168">
        <f>VLOOKUP(L12,Reporte!$N$5:$BN$133,33,FALSE)</f>
        <v>0</v>
      </c>
      <c r="G22" s="161">
        <f>VLOOKUP(L12,Reporte!$N$5:$BN$133,34,FALSE)</f>
        <v>0</v>
      </c>
      <c r="H22" s="168">
        <f>VLOOKUP(L12,Reporte!$N$5:$BN$133,35,FALSE)</f>
        <v>0</v>
      </c>
      <c r="I22" s="161">
        <f>VLOOKUP(L12,Reporte!$N$5:$BN$133,36,FALSE)</f>
        <v>0</v>
      </c>
      <c r="J22" s="168">
        <f>VLOOKUP(L12,Reporte!$N$5:$BN$133,37,FALSE)</f>
        <v>0</v>
      </c>
      <c r="K22" s="168">
        <f>VLOOKUP(L12,Reporte!$N$5:$BN$133,38,FALSE)</f>
        <v>0</v>
      </c>
      <c r="L22" s="168">
        <f>VLOOKUP(L12,Reporte!$N$5:$BN$133,39,FALSE)</f>
        <v>0</v>
      </c>
      <c r="M22" s="168">
        <f>VLOOKUP(L12,Reporte!$N$5:$BN$133,40,FALSE)</f>
        <v>0</v>
      </c>
      <c r="N22" s="169">
        <f>VLOOKUP(L12,Reporte!$N$5:$BN$133,41,FALSE)</f>
        <v>0</v>
      </c>
      <c r="O22" s="104">
        <f>SUM(C22:N22)</f>
        <v>0</v>
      </c>
      <c r="P22" s="99"/>
    </row>
    <row r="23" spans="1:17" ht="16.5" thickBot="1">
      <c r="A23" s="728" t="s">
        <v>76</v>
      </c>
      <c r="B23" s="729"/>
      <c r="C23" s="162">
        <f>VLOOKUP(L12,Reporte!$N$5:$BN$133,42,FALSE)</f>
        <v>0</v>
      </c>
      <c r="D23" s="162">
        <f>VLOOKUP(L12,Reporte!$N$5:$BN$133,43,FALSE)</f>
        <v>0</v>
      </c>
      <c r="E23" s="162">
        <f>VLOOKUP(L12,Reporte!$N$5:$BN$133,44,FALSE)</f>
        <v>0</v>
      </c>
      <c r="F23" s="162">
        <f>VLOOKUP(L12,Reporte!$N$5:$BN$133,45,FALSE)</f>
        <v>0</v>
      </c>
      <c r="G23" s="162">
        <f>VLOOKUP(L12,Reporte!$N$5:$BN$133,46,FALSE)</f>
        <v>0</v>
      </c>
      <c r="H23" s="162">
        <f>VLOOKUP(L12,Reporte!$N$5:$BN$133,47,FALSE)</f>
        <v>0</v>
      </c>
      <c r="I23" s="162">
        <f>VLOOKUP(L12,Reporte!$N$5:$BN$133,48,FALSE)</f>
        <v>0</v>
      </c>
      <c r="J23" s="162">
        <f>VLOOKUP(L12,Reporte!$N$5:$BN$133,49,FALSE)</f>
        <v>0</v>
      </c>
      <c r="K23" s="162">
        <f>VLOOKUP(L12,Reporte!$N$5:$BN$133,50,FALSE)</f>
        <v>0</v>
      </c>
      <c r="L23" s="162">
        <f>VLOOKUP(L12,Reporte!$N$5:$BN$133,51,FALSE)</f>
        <v>0</v>
      </c>
      <c r="M23" s="162">
        <f>VLOOKUP(L12,Reporte!$N$5:$BN$133,52,FALSE)</f>
        <v>0</v>
      </c>
      <c r="N23" s="170">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52.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248.2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12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11.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43.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1AD6D-D498-417F-8F51-9ECF2DECEF58}">
  <sheetPr codeName="Hoja83"/>
  <dimension ref="A1:Q67"/>
  <sheetViews>
    <sheetView view="pageBreakPreview" zoomScale="80" zoomScaleNormal="73" zoomScaleSheetLayoutView="80" zoomScalePageLayoutView="55" workbookViewId="0">
      <selection activeCell="C12" sqref="A12:XFD1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A5 Gestión Jurídica</v>
      </c>
      <c r="D5" s="669"/>
      <c r="E5" s="669"/>
      <c r="F5" s="669"/>
      <c r="G5" s="669"/>
      <c r="H5" s="669"/>
      <c r="I5" s="669"/>
      <c r="J5" s="669"/>
      <c r="K5" s="669"/>
      <c r="L5" s="669"/>
      <c r="M5" s="669"/>
      <c r="N5" s="669"/>
      <c r="O5" s="670"/>
      <c r="P5" s="101"/>
      <c r="Q5" s="102"/>
    </row>
    <row r="6" spans="1:17" ht="30.75" customHeight="1">
      <c r="A6" s="671" t="s">
        <v>8</v>
      </c>
      <c r="B6" s="672"/>
      <c r="C6" s="673" t="str">
        <f>VLOOKUP(L12,Reporte!$N$5:$BN$133,2,FALSE)</f>
        <v>Actividades ejecutadas en el cronograma de implementación y sostenibilidad de la política de gestión y desempeño de Defensa Jurídica</v>
      </c>
      <c r="D6" s="673"/>
      <c r="E6" s="673"/>
      <c r="F6" s="673"/>
      <c r="G6" s="673"/>
      <c r="H6" s="673"/>
      <c r="I6" s="673"/>
      <c r="J6" s="673"/>
      <c r="K6" s="673"/>
      <c r="L6" s="673"/>
      <c r="M6" s="673"/>
      <c r="N6" s="673"/>
      <c r="O6" s="674"/>
      <c r="P6" s="99"/>
    </row>
    <row r="7" spans="1:17" ht="75" customHeight="1">
      <c r="A7" s="671" t="s">
        <v>10</v>
      </c>
      <c r="B7" s="672"/>
      <c r="C7" s="673" t="str">
        <f>VLOOKUP(L12,Reporte!A5:M133,10,FALSE)</f>
        <v>Evaluar y resolver las solicitudes de trámites presentadas por los vigilados y demás personas naturales o jurídicas, mediante la verificación del cumplimiento de requisitos, la elaboración de estudios de viabilidad y la expedición de actos administrativos o respuestas motivadas, promoviendo la simplificación, estandarización, eliminación, optimización y automatización de los trámites, con el fin de facilitar el acceso a derechos, reducir cargas administrativas y mejorar la experiencia del ciudadano, en cumplimiento de los lineamientos de la Política de Racionalización de Trámites y el marco normativo vigente.</v>
      </c>
      <c r="D7" s="673"/>
      <c r="E7" s="673"/>
      <c r="F7" s="673"/>
      <c r="G7" s="673"/>
      <c r="H7" s="673"/>
      <c r="I7" s="673"/>
      <c r="J7" s="673"/>
      <c r="K7" s="673"/>
      <c r="L7" s="673"/>
      <c r="M7" s="673"/>
      <c r="N7" s="673"/>
      <c r="O7" s="674"/>
      <c r="P7" s="99"/>
    </row>
    <row r="8" spans="1:17" ht="15.75">
      <c r="A8" s="675" t="s">
        <v>464</v>
      </c>
      <c r="B8" s="656"/>
      <c r="C8" s="673" t="str">
        <f>VLOOKUP(L12,Reporte!$A$5:$N$133,13,FALSE)</f>
        <v>Ejecutar cronograma de actividades para la implementación y sostenibilidad de la política de gestión y desempeño de defensa Jurídica</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90" customHeight="1">
      <c r="A10" s="677"/>
      <c r="B10" s="678"/>
      <c r="C10" s="673" t="str">
        <f>VLOOKUP(L12,Reporte!$N$5:$BN$133,4,FALSE)</f>
        <v>Número de actividades ejecutadas en el cronograma de implementación y sostenibilidad de la política de gestión y desempeño de Defensa Jurídica</v>
      </c>
      <c r="D10" s="673"/>
      <c r="E10" s="673"/>
      <c r="F10" s="682" t="str">
        <f>VLOOKUP(L12,Reporte!$N$5:$BN$133,6,FALSE)</f>
        <v>Se mide el número de actividades ejecutadas en el cronograma de implementación y sostenibilidad de la política de gestión y desempeño de Defensa Jurídica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34.5" customHeight="1" thickBot="1">
      <c r="A12" s="679"/>
      <c r="B12" s="650"/>
      <c r="C12" s="686">
        <f>VLOOKUP(L12,Reporte!$N$5:$BN$133,5,FALSE)</f>
        <v>0</v>
      </c>
      <c r="D12" s="673"/>
      <c r="E12" s="673"/>
      <c r="F12" s="682"/>
      <c r="G12" s="682"/>
      <c r="H12" s="682"/>
      <c r="I12" s="682"/>
      <c r="J12" s="687" t="str">
        <f>VLOOKUP(L12,Reporte!$N$5:$BN$133,7,FALSE)</f>
        <v>Eficacia</v>
      </c>
      <c r="K12" s="687"/>
      <c r="L12" s="688" t="s">
        <v>1862</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10</v>
      </c>
      <c r="D15" s="779"/>
      <c r="E15" s="780"/>
      <c r="F15" s="715" t="str">
        <f>VLOOKUP(L12,Reporte!$N$5:$BN$133,9,FALSE)</f>
        <v>Trimestral</v>
      </c>
      <c r="G15" s="716"/>
      <c r="H15" s="683" t="s">
        <v>37</v>
      </c>
      <c r="I15" s="683"/>
      <c r="J15" s="721" t="s">
        <v>465</v>
      </c>
      <c r="K15" s="722"/>
      <c r="L15" s="723"/>
      <c r="M15" s="657" t="str">
        <f>VLOOKUP(L12,Reporte!$N$5:$BN$133,28,FALSE)</f>
        <v>Dirección Jurídica - Subdirección de defensa jurídica</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+MAX(C22:N22)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10</v>
      </c>
      <c r="D26" s="131">
        <f>+C26*0.98</f>
        <v>9.8000000000000007</v>
      </c>
      <c r="E26" s="118"/>
      <c r="F26" s="118"/>
      <c r="G26" s="730"/>
      <c r="H26" s="730"/>
      <c r="I26" s="741"/>
      <c r="J26" s="741"/>
      <c r="K26" s="741"/>
      <c r="L26" s="730"/>
      <c r="M26" s="730"/>
      <c r="N26" s="730"/>
      <c r="O26" s="743"/>
      <c r="P26" s="119"/>
      <c r="Q26" s="120"/>
    </row>
    <row r="27" spans="1:17" s="98" customFormat="1" ht="15">
      <c r="A27" s="116" t="s">
        <v>95</v>
      </c>
      <c r="B27" s="131">
        <f>+D22</f>
        <v>0</v>
      </c>
      <c r="C27" s="131">
        <f>+C26</f>
        <v>10</v>
      </c>
      <c r="D27" s="131">
        <f>+D26</f>
        <v>9.8000000000000007</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10</v>
      </c>
      <c r="D28" s="131">
        <f t="shared" si="0"/>
        <v>9.8000000000000007</v>
      </c>
      <c r="E28" s="118"/>
      <c r="F28" s="118"/>
      <c r="G28" s="730"/>
      <c r="H28" s="730"/>
      <c r="I28" s="730"/>
      <c r="J28" s="730"/>
      <c r="K28" s="118"/>
      <c r="L28" s="730"/>
      <c r="M28" s="730"/>
      <c r="N28" s="730"/>
      <c r="O28" s="743"/>
      <c r="P28" s="119"/>
      <c r="Q28" s="120"/>
    </row>
    <row r="29" spans="1:17" s="98" customFormat="1" ht="15">
      <c r="A29" s="116" t="s">
        <v>97</v>
      </c>
      <c r="B29" s="131">
        <f>+F22</f>
        <v>0</v>
      </c>
      <c r="C29" s="131">
        <f t="shared" si="0"/>
        <v>10</v>
      </c>
      <c r="D29" s="131">
        <f t="shared" si="0"/>
        <v>9.8000000000000007</v>
      </c>
      <c r="E29" s="118"/>
      <c r="F29" s="118"/>
      <c r="G29" s="730"/>
      <c r="H29" s="730"/>
      <c r="I29" s="730"/>
      <c r="J29" s="730"/>
      <c r="K29" s="118"/>
      <c r="L29" s="730"/>
      <c r="M29" s="730"/>
      <c r="N29" s="730"/>
      <c r="O29" s="743"/>
      <c r="P29" s="119"/>
      <c r="Q29" s="120"/>
    </row>
    <row r="30" spans="1:17" s="98" customFormat="1" ht="15">
      <c r="A30" s="116" t="s">
        <v>98</v>
      </c>
      <c r="B30" s="131">
        <f>+G22</f>
        <v>0</v>
      </c>
      <c r="C30" s="131">
        <f t="shared" si="0"/>
        <v>10</v>
      </c>
      <c r="D30" s="131">
        <f t="shared" si="0"/>
        <v>9.8000000000000007</v>
      </c>
      <c r="E30" s="118"/>
      <c r="F30" s="118"/>
      <c r="G30" s="730"/>
      <c r="H30" s="730"/>
      <c r="I30" s="730"/>
      <c r="J30" s="730"/>
      <c r="K30" s="118"/>
      <c r="L30" s="730"/>
      <c r="M30" s="730"/>
      <c r="N30" s="730"/>
      <c r="O30" s="743"/>
      <c r="P30" s="119"/>
      <c r="Q30" s="120"/>
    </row>
    <row r="31" spans="1:17" s="98" customFormat="1" ht="15">
      <c r="A31" s="116" t="s">
        <v>99</v>
      </c>
      <c r="B31" s="131">
        <f>+H22</f>
        <v>0</v>
      </c>
      <c r="C31" s="131">
        <f t="shared" si="0"/>
        <v>10</v>
      </c>
      <c r="D31" s="131">
        <f t="shared" si="0"/>
        <v>9.8000000000000007</v>
      </c>
      <c r="E31" s="118"/>
      <c r="F31" s="118"/>
      <c r="G31" s="730"/>
      <c r="H31" s="730"/>
      <c r="I31" s="730"/>
      <c r="J31" s="730"/>
      <c r="K31" s="118"/>
      <c r="L31" s="730"/>
      <c r="M31" s="730"/>
      <c r="N31" s="730"/>
      <c r="O31" s="743"/>
      <c r="P31" s="119"/>
      <c r="Q31" s="120"/>
    </row>
    <row r="32" spans="1:17" s="98" customFormat="1" ht="15">
      <c r="A32" s="116" t="s">
        <v>100</v>
      </c>
      <c r="B32" s="131">
        <f>+I22</f>
        <v>0</v>
      </c>
      <c r="C32" s="131">
        <f t="shared" si="0"/>
        <v>10</v>
      </c>
      <c r="D32" s="131">
        <f t="shared" si="0"/>
        <v>9.8000000000000007</v>
      </c>
      <c r="E32" s="118"/>
      <c r="F32" s="118"/>
      <c r="G32" s="730"/>
      <c r="H32" s="730"/>
      <c r="I32" s="730"/>
      <c r="J32" s="730"/>
      <c r="K32" s="118"/>
      <c r="L32" s="730"/>
      <c r="M32" s="730"/>
      <c r="N32" s="730"/>
      <c r="O32" s="743"/>
      <c r="P32" s="119"/>
      <c r="Q32" s="120"/>
    </row>
    <row r="33" spans="1:17" s="98" customFormat="1" ht="15">
      <c r="A33" s="116" t="s">
        <v>101</v>
      </c>
      <c r="B33" s="131">
        <f>+J22</f>
        <v>0</v>
      </c>
      <c r="C33" s="131">
        <f t="shared" si="0"/>
        <v>10</v>
      </c>
      <c r="D33" s="131">
        <f t="shared" si="0"/>
        <v>9.8000000000000007</v>
      </c>
      <c r="E33" s="118"/>
      <c r="F33" s="118"/>
      <c r="G33" s="730"/>
      <c r="H33" s="730"/>
      <c r="I33" s="730"/>
      <c r="J33" s="730"/>
      <c r="K33" s="118"/>
      <c r="L33" s="730"/>
      <c r="M33" s="730"/>
      <c r="N33" s="730"/>
      <c r="O33" s="743"/>
      <c r="P33" s="119"/>
      <c r="Q33" s="120"/>
    </row>
    <row r="34" spans="1:17" s="98" customFormat="1" ht="15">
      <c r="A34" s="116" t="s">
        <v>102</v>
      </c>
      <c r="B34" s="131">
        <f>+K22</f>
        <v>0</v>
      </c>
      <c r="C34" s="131">
        <f t="shared" si="0"/>
        <v>10</v>
      </c>
      <c r="D34" s="131">
        <f t="shared" si="0"/>
        <v>9.8000000000000007</v>
      </c>
      <c r="E34" s="118"/>
      <c r="F34" s="118"/>
      <c r="G34" s="730"/>
      <c r="H34" s="730"/>
      <c r="I34" s="730"/>
      <c r="J34" s="730"/>
      <c r="K34" s="118"/>
      <c r="L34" s="730"/>
      <c r="M34" s="730"/>
      <c r="N34" s="730"/>
      <c r="O34" s="743"/>
      <c r="P34" s="119"/>
      <c r="Q34" s="120"/>
    </row>
    <row r="35" spans="1:17" s="98" customFormat="1" ht="15">
      <c r="A35" s="116" t="s">
        <v>103</v>
      </c>
      <c r="B35" s="131">
        <f>+L22</f>
        <v>0</v>
      </c>
      <c r="C35" s="131">
        <f t="shared" si="0"/>
        <v>10</v>
      </c>
      <c r="D35" s="131">
        <f t="shared" si="0"/>
        <v>9.8000000000000007</v>
      </c>
      <c r="E35" s="118"/>
      <c r="F35" s="118"/>
      <c r="G35" s="730"/>
      <c r="H35" s="730"/>
      <c r="I35" s="730"/>
      <c r="J35" s="730"/>
      <c r="K35" s="118"/>
      <c r="L35" s="730"/>
      <c r="M35" s="730"/>
      <c r="N35" s="730"/>
      <c r="O35" s="743"/>
      <c r="P35" s="119"/>
      <c r="Q35" s="120"/>
    </row>
    <row r="36" spans="1:17" s="98" customFormat="1" ht="15">
      <c r="A36" s="116" t="s">
        <v>104</v>
      </c>
      <c r="B36" s="131">
        <f>+M22</f>
        <v>0</v>
      </c>
      <c r="C36" s="131">
        <f t="shared" si="0"/>
        <v>10</v>
      </c>
      <c r="D36" s="131">
        <f t="shared" si="0"/>
        <v>9.8000000000000007</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10</v>
      </c>
      <c r="D37" s="131">
        <f t="shared" si="0"/>
        <v>9.8000000000000007</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10</v>
      </c>
      <c r="D38" s="133">
        <f>+D37</f>
        <v>9.8000000000000007</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81.7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77.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420BC-71ED-44E8-AF40-F16D2ACE8386}">
  <sheetPr codeName="Hoja84"/>
  <dimension ref="A1:Q67"/>
  <sheetViews>
    <sheetView view="pageBreakPreview" topLeftCell="A10" zoomScale="80" zoomScaleNormal="73" zoomScaleSheetLayoutView="80" zoomScalePageLayoutView="55" workbookViewId="0">
      <selection activeCell="R18" sqref="R1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E2 Gobernanza de datos, información e innovación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Acciones para la implementación y evaluación de los lineamientos del Sistema de Gestión del Conocimiento y la Innovación de la SNS</v>
      </c>
      <c r="D6" s="673"/>
      <c r="E6" s="673"/>
      <c r="F6" s="673"/>
      <c r="G6" s="673"/>
      <c r="H6" s="673"/>
      <c r="I6" s="673"/>
      <c r="J6" s="673"/>
      <c r="K6" s="673"/>
      <c r="L6" s="673"/>
      <c r="M6" s="673"/>
      <c r="N6" s="673"/>
      <c r="O6" s="674"/>
      <c r="P6" s="99"/>
    </row>
    <row r="7" spans="1:17" ht="58.5" customHeight="1">
      <c r="A7" s="671" t="s">
        <v>10</v>
      </c>
      <c r="B7" s="672"/>
      <c r="C7" s="673" t="str">
        <f>VLOOKUP(L12,Reporte!A5:M133,10,FALSE)</f>
        <v>Establecer, implementar y mantener un marco de control para la gobernanza de datos que permita la ejecución de actividades necesarias para gestionar los datos y la información como activos estratégicos, garantizando su calidad, integridad, seguridad, disponibilidad y uso ético, con el fin de generar valor institucional y apoyar la toma de decisiones basada en evidencia en la Superintendencia Nacional de Salud.</v>
      </c>
      <c r="D7" s="673"/>
      <c r="E7" s="673"/>
      <c r="F7" s="673"/>
      <c r="G7" s="673"/>
      <c r="H7" s="673"/>
      <c r="I7" s="673"/>
      <c r="J7" s="673"/>
      <c r="K7" s="673"/>
      <c r="L7" s="673"/>
      <c r="M7" s="673"/>
      <c r="N7" s="673"/>
      <c r="O7" s="674"/>
      <c r="P7" s="99"/>
    </row>
    <row r="8" spans="1:17" ht="33.75" customHeight="1">
      <c r="A8" s="675" t="s">
        <v>464</v>
      </c>
      <c r="B8" s="656"/>
      <c r="C8" s="673" t="str">
        <f>VLOOKUP(L12,Reporte!$A$5:$N$133,13,FALSE)</f>
        <v>Ejecutar cronograma de actividades formulado para fortalecer Sistema de Gestión de Innovación y del conocimiento de la Superintendencia Nacional de Salud</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8" customHeight="1">
      <c r="A10" s="677"/>
      <c r="B10" s="678"/>
      <c r="C10" s="673" t="str">
        <f>VLOOKUP(L12,Reporte!$N$5:$BN$133,4,FALSE)</f>
        <v>Número de acciones para la implementación y evaluación de los lineamientos del Sistema de Gestión del Conocimiento y la Innovación de la SNS</v>
      </c>
      <c r="D10" s="673"/>
      <c r="E10" s="673"/>
      <c r="F10" s="682" t="str">
        <f>VLOOKUP(L12,Reporte!$N$5:$BN$133,6,FALSE)</f>
        <v>Se mide el número de acciones para la implementación y evaluación de los lineamientos del Sistema de Gestión del Conocimiento y la Innovación de la SNS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84.75" customHeight="1" thickBot="1">
      <c r="A12" s="679"/>
      <c r="B12" s="650"/>
      <c r="C12" s="686">
        <f>VLOOKUP(L12,Reporte!$N$5:$BN$133,5,FALSE)</f>
        <v>0</v>
      </c>
      <c r="D12" s="673"/>
      <c r="E12" s="673"/>
      <c r="F12" s="682"/>
      <c r="G12" s="682"/>
      <c r="H12" s="682"/>
      <c r="I12" s="682"/>
      <c r="J12" s="687" t="str">
        <f>VLOOKUP(L12,Reporte!$N$5:$BN$133,7,FALSE)</f>
        <v>Eficacia</v>
      </c>
      <c r="K12" s="687"/>
      <c r="L12" s="688" t="s">
        <v>1865</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16</v>
      </c>
      <c r="D15" s="779"/>
      <c r="E15" s="780"/>
      <c r="F15" s="715" t="str">
        <f>VLOOKUP(L12,Reporte!$N$5:$BN$133,9,FALSE)</f>
        <v>Trimestral</v>
      </c>
      <c r="G15" s="716"/>
      <c r="H15" s="683" t="s">
        <v>37</v>
      </c>
      <c r="I15" s="683"/>
      <c r="J15" s="721" t="s">
        <v>465</v>
      </c>
      <c r="K15" s="722"/>
      <c r="L15" s="723"/>
      <c r="M15" s="657" t="str">
        <f>VLOOKUP(L12,Reporte!$N$5:$BN$133,28,FALSE)</f>
        <v>Dirección de Innovación y Desarrollo</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61">
        <f>VLOOKUP(L12,Reporte!$N$5:$BN$133,30,FALSE)</f>
        <v>0</v>
      </c>
      <c r="D22" s="161">
        <f>VLOOKUP(L12,Reporte!$N$5:$BN$133,31,FALSE)</f>
        <v>0</v>
      </c>
      <c r="E22" s="161">
        <f>VLOOKUP(L12,Reporte!$N$5:$BN$133,32,FALSE)</f>
        <v>0</v>
      </c>
      <c r="F22" s="168">
        <f>VLOOKUP(L12,Reporte!$N$5:$BN$133,33,FALSE)</f>
        <v>0</v>
      </c>
      <c r="G22" s="161">
        <f>VLOOKUP(L12,Reporte!$N$5:$BN$133,34,FALSE)</f>
        <v>0</v>
      </c>
      <c r="H22" s="168">
        <f>VLOOKUP(L12,Reporte!$N$5:$BN$133,35,FALSE)</f>
        <v>0</v>
      </c>
      <c r="I22" s="161">
        <f>VLOOKUP(L12,Reporte!$N$5:$BN$133,36,FALSE)</f>
        <v>0</v>
      </c>
      <c r="J22" s="168">
        <f>VLOOKUP(L12,Reporte!$N$5:$BN$133,37,FALSE)</f>
        <v>0</v>
      </c>
      <c r="K22" s="168">
        <f>VLOOKUP(L12,Reporte!$N$5:$BN$133,38,FALSE)</f>
        <v>0</v>
      </c>
      <c r="L22" s="168">
        <f>VLOOKUP(L12,Reporte!$N$5:$BN$133,39,FALSE)</f>
        <v>0</v>
      </c>
      <c r="M22" s="168">
        <f>VLOOKUP(L12,Reporte!$N$5:$BN$133,40,FALSE)</f>
        <v>0</v>
      </c>
      <c r="N22" s="169">
        <f>VLOOKUP(L12,Reporte!$N$5:$BN$133,41,FALSE)</f>
        <v>0</v>
      </c>
      <c r="O22" s="169">
        <f>MAX(C22:N22)</f>
        <v>0</v>
      </c>
      <c r="P22" s="99"/>
    </row>
    <row r="23" spans="1:17" ht="16.5" thickBot="1">
      <c r="A23" s="728" t="s">
        <v>76</v>
      </c>
      <c r="B23" s="729"/>
      <c r="C23" s="162">
        <f>VLOOKUP(L12,Reporte!$N$5:$BN$133,42,FALSE)</f>
        <v>0</v>
      </c>
      <c r="D23" s="162">
        <f>VLOOKUP(L12,Reporte!$N$5:$BN$133,43,FALSE)</f>
        <v>0</v>
      </c>
      <c r="E23" s="162">
        <f>VLOOKUP(L12,Reporte!$N$5:$BN$133,44,FALSE)</f>
        <v>0</v>
      </c>
      <c r="F23" s="162">
        <f>VLOOKUP(L12,Reporte!$N$5:$BN$133,45,FALSE)</f>
        <v>0</v>
      </c>
      <c r="G23" s="162">
        <f>VLOOKUP(L12,Reporte!$N$5:$BN$133,46,FALSE)</f>
        <v>0</v>
      </c>
      <c r="H23" s="162">
        <f>VLOOKUP(L12,Reporte!$N$5:$BN$133,47,FALSE)</f>
        <v>0</v>
      </c>
      <c r="I23" s="162">
        <f>VLOOKUP(L12,Reporte!$N$5:$BN$133,48,FALSE)</f>
        <v>0</v>
      </c>
      <c r="J23" s="162">
        <f>VLOOKUP(L12,Reporte!$N$5:$BN$133,49,FALSE)</f>
        <v>0</v>
      </c>
      <c r="K23" s="162">
        <f>VLOOKUP(L12,Reporte!$N$5:$BN$133,50,FALSE)</f>
        <v>0</v>
      </c>
      <c r="L23" s="162">
        <f>VLOOKUP(L12,Reporte!$N$5:$BN$133,51,FALSE)</f>
        <v>0</v>
      </c>
      <c r="M23" s="162">
        <f>VLOOKUP(L12,Reporte!$N$5:$BN$133,52,FALSE)</f>
        <v>0</v>
      </c>
      <c r="N23" s="170">
        <f>VLOOKUP(L12,Reporte!$N$5:$BN$133,53,FALSE)</f>
        <v>0</v>
      </c>
      <c r="O23" s="169">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16</v>
      </c>
      <c r="D26" s="131">
        <f>+C26*0.98</f>
        <v>15.68</v>
      </c>
      <c r="E26" s="118"/>
      <c r="F26" s="118"/>
      <c r="G26" s="730"/>
      <c r="H26" s="730"/>
      <c r="I26" s="741"/>
      <c r="J26" s="741"/>
      <c r="K26" s="741"/>
      <c r="L26" s="730"/>
      <c r="M26" s="730"/>
      <c r="N26" s="730"/>
      <c r="O26" s="743"/>
      <c r="P26" s="119"/>
      <c r="Q26" s="120"/>
    </row>
    <row r="27" spans="1:17" s="98" customFormat="1" ht="15">
      <c r="A27" s="116" t="s">
        <v>95</v>
      </c>
      <c r="B27" s="131">
        <f>+D22</f>
        <v>0</v>
      </c>
      <c r="C27" s="131">
        <f>+C26</f>
        <v>16</v>
      </c>
      <c r="D27" s="131">
        <f>+D26</f>
        <v>15.68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16</v>
      </c>
      <c r="D28" s="131">
        <f t="shared" si="0"/>
        <v>15.68</v>
      </c>
      <c r="E28" s="118"/>
      <c r="F28" s="118"/>
      <c r="G28" s="730"/>
      <c r="H28" s="730"/>
      <c r="I28" s="730"/>
      <c r="J28" s="730"/>
      <c r="K28" s="118"/>
      <c r="L28" s="730"/>
      <c r="M28" s="730"/>
      <c r="N28" s="730"/>
      <c r="O28" s="743"/>
      <c r="P28" s="119"/>
      <c r="Q28" s="120"/>
    </row>
    <row r="29" spans="1:17" s="98" customFormat="1" ht="15">
      <c r="A29" s="116" t="s">
        <v>97</v>
      </c>
      <c r="B29" s="131">
        <f>+F22</f>
        <v>0</v>
      </c>
      <c r="C29" s="131">
        <f t="shared" si="0"/>
        <v>16</v>
      </c>
      <c r="D29" s="131">
        <f t="shared" si="0"/>
        <v>15.68</v>
      </c>
      <c r="E29" s="118"/>
      <c r="F29" s="118"/>
      <c r="G29" s="730"/>
      <c r="H29" s="730"/>
      <c r="I29" s="730"/>
      <c r="J29" s="730"/>
      <c r="K29" s="118"/>
      <c r="L29" s="730"/>
      <c r="M29" s="730"/>
      <c r="N29" s="730"/>
      <c r="O29" s="743"/>
      <c r="P29" s="119"/>
      <c r="Q29" s="120"/>
    </row>
    <row r="30" spans="1:17" s="98" customFormat="1" ht="15">
      <c r="A30" s="116" t="s">
        <v>98</v>
      </c>
      <c r="B30" s="131">
        <f>+G22</f>
        <v>0</v>
      </c>
      <c r="C30" s="131">
        <f t="shared" si="0"/>
        <v>16</v>
      </c>
      <c r="D30" s="131">
        <f t="shared" si="0"/>
        <v>15.68</v>
      </c>
      <c r="E30" s="118"/>
      <c r="F30" s="118"/>
      <c r="G30" s="730"/>
      <c r="H30" s="730"/>
      <c r="I30" s="730"/>
      <c r="J30" s="730"/>
      <c r="K30" s="118"/>
      <c r="L30" s="730"/>
      <c r="M30" s="730"/>
      <c r="N30" s="730"/>
      <c r="O30" s="743"/>
      <c r="P30" s="119"/>
      <c r="Q30" s="120"/>
    </row>
    <row r="31" spans="1:17" s="98" customFormat="1" ht="15">
      <c r="A31" s="116" t="s">
        <v>99</v>
      </c>
      <c r="B31" s="131">
        <f>+H22</f>
        <v>0</v>
      </c>
      <c r="C31" s="131">
        <f t="shared" si="0"/>
        <v>16</v>
      </c>
      <c r="D31" s="131">
        <f t="shared" si="0"/>
        <v>15.68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16</v>
      </c>
      <c r="D32" s="131">
        <f t="shared" si="0"/>
        <v>15.68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16</v>
      </c>
      <c r="D33" s="131">
        <f t="shared" si="0"/>
        <v>15.68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16</v>
      </c>
      <c r="D34" s="131">
        <f t="shared" si="0"/>
        <v>15.68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16</v>
      </c>
      <c r="D35" s="131">
        <f t="shared" si="0"/>
        <v>15.68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16</v>
      </c>
      <c r="D36" s="131">
        <f t="shared" si="0"/>
        <v>15.68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16</v>
      </c>
      <c r="D37" s="131">
        <f t="shared" si="0"/>
        <v>15.68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16</v>
      </c>
      <c r="D38" s="133">
        <f>+D37</f>
        <v>15.68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78.7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113.2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310.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45.7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637E-048B-4F9C-B92A-AF0602750D2F}">
  <sheetPr codeName="Hoja85"/>
  <dimension ref="A1:Q67"/>
  <sheetViews>
    <sheetView view="pageBreakPreview" zoomScale="80" zoomScaleNormal="73" zoomScaleSheetLayoutView="80" zoomScalePageLayoutView="55" workbookViewId="0">
      <selection activeCell="H15" sqref="A15:XFD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E5 Gestión integral de lineamientos, metodologías e instrumentos para IVC​</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Porcentaje de avance del sistema de alertas tempranas</v>
      </c>
      <c r="D6" s="673"/>
      <c r="E6" s="673"/>
      <c r="F6" s="673"/>
      <c r="G6" s="673"/>
      <c r="H6" s="673"/>
      <c r="I6" s="673"/>
      <c r="J6" s="673"/>
      <c r="K6" s="673"/>
      <c r="L6" s="673"/>
      <c r="M6" s="673"/>
      <c r="N6" s="673"/>
      <c r="O6" s="674"/>
      <c r="P6" s="99"/>
    </row>
    <row r="7" spans="1:17" ht="58.5" customHeight="1">
      <c r="A7" s="671" t="s">
        <v>10</v>
      </c>
      <c r="B7" s="672"/>
      <c r="C7" s="673" t="str">
        <f>VLOOKUP(L12,Reporte!A5:M133,10,FALSE)</f>
        <v>Diseñar, actualizar y evaluar los lineamientos, metodologías e instrumentos para la inspección, vigilancia y control (IVC), mediante el análisis técnico, la articulación con las dependencias misionales a través de mesas de trabajo, y la validación de los productos generados, con el propósito de implementar y fortalecer el Marco Integral de Supervisión de la Superintendencia Nacional de Salud.</v>
      </c>
      <c r="D7" s="673"/>
      <c r="E7" s="673"/>
      <c r="F7" s="673"/>
      <c r="G7" s="673"/>
      <c r="H7" s="673"/>
      <c r="I7" s="673"/>
      <c r="J7" s="673"/>
      <c r="K7" s="673"/>
      <c r="L7" s="673"/>
      <c r="M7" s="673"/>
      <c r="N7" s="673"/>
      <c r="O7" s="674"/>
      <c r="P7" s="99"/>
    </row>
    <row r="8" spans="1:17" ht="36" customHeight="1">
      <c r="A8" s="675" t="s">
        <v>464</v>
      </c>
      <c r="B8" s="656"/>
      <c r="C8" s="673" t="str">
        <f>VLOOKUP(L12,Reporte!$A$5:$N$133,13,FALSE)</f>
        <v>Implementar los modelos del marco Integral  de supervisión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Número total de hitos de desarrollados del Sistema de Alerta Tempranas</v>
      </c>
      <c r="D10" s="673"/>
      <c r="E10" s="673"/>
      <c r="F10" s="682" t="str">
        <f>VLOOKUP(L12,Reporte!$N$5:$BN$133,6,FALSE)</f>
        <v>Se mide el número de Número total de hitos de desarrollados del Sistema de Alerta Tempranas sobre el Número total de hitos programados para el diseño del Sistema de Alertas Tempranas*100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9.25" customHeight="1" thickBot="1">
      <c r="A12" s="679"/>
      <c r="B12" s="650"/>
      <c r="C12" s="686" t="str">
        <f>VLOOKUP(L12,Reporte!$N$5:$BN$133,5,FALSE)</f>
        <v>Número total de hitos programados para el diseño del Sistema de Alertas Tempranas*100</v>
      </c>
      <c r="D12" s="673"/>
      <c r="E12" s="673"/>
      <c r="F12" s="682"/>
      <c r="G12" s="682"/>
      <c r="H12" s="682"/>
      <c r="I12" s="682"/>
      <c r="J12" s="687" t="str">
        <f>VLOOKUP(L12,Reporte!$N$5:$BN$133,7,FALSE)</f>
        <v>Eficacia</v>
      </c>
      <c r="K12" s="687"/>
      <c r="L12" s="688" t="s">
        <v>1868</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2.5" customHeight="1">
      <c r="A15" s="703" t="str">
        <f>VLOOKUP(L12,Reporte!$N$5:$BN$133,8,FALSE)</f>
        <v xml:space="preserve">Porcentual </v>
      </c>
      <c r="B15" s="704"/>
      <c r="C15" s="799" t="str">
        <f>VLOOKUP(L12,Reporte!$N$5:$BN$133,11,FALSE)</f>
        <v>(10%)
5</v>
      </c>
      <c r="D15" s="800"/>
      <c r="E15" s="801"/>
      <c r="F15" s="715" t="str">
        <f>VLOOKUP(L12,Reporte!$N$5:$BN$133,9,FALSE)</f>
        <v>Trimestral</v>
      </c>
      <c r="G15" s="716"/>
      <c r="H15" s="683" t="s">
        <v>37</v>
      </c>
      <c r="I15" s="683"/>
      <c r="J15" s="721" t="s">
        <v>465</v>
      </c>
      <c r="K15" s="722"/>
      <c r="L15" s="723"/>
      <c r="M15" s="657" t="str">
        <f>VLOOKUP(L12,Reporte!$N$5:$BN$133,28,FALSE)</f>
        <v>Dirección de Innovación y Desarrollo - Subdirección de Metodologías e Instrumentos de Supervisión</v>
      </c>
      <c r="N15" s="658"/>
      <c r="O15" s="659"/>
      <c r="P15" s="99"/>
    </row>
    <row r="16" spans="1:17" ht="22.5" customHeight="1">
      <c r="A16" s="705"/>
      <c r="B16" s="706"/>
      <c r="C16" s="802"/>
      <c r="D16" s="803"/>
      <c r="E16" s="804"/>
      <c r="F16" s="717"/>
      <c r="G16" s="718"/>
      <c r="H16" s="683" t="s">
        <v>40</v>
      </c>
      <c r="I16" s="683"/>
      <c r="J16" s="721" t="s">
        <v>466</v>
      </c>
      <c r="K16" s="722"/>
      <c r="L16" s="723"/>
      <c r="M16" s="660"/>
      <c r="N16" s="661"/>
      <c r="O16" s="662"/>
      <c r="P16" s="99"/>
    </row>
    <row r="17" spans="1:17" ht="22.5" customHeight="1"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48">
        <f>VLOOKUP(L12,Reporte!$N$5:$BN$133,30,FALSE)</f>
        <v>0</v>
      </c>
      <c r="D22" s="148">
        <f>VLOOKUP(L12,Reporte!$N$5:$BN$133,31,FALSE)</f>
        <v>0</v>
      </c>
      <c r="E22" s="148">
        <f>VLOOKUP(L12,Reporte!$N$5:$BN$133,32,FALSE)</f>
        <v>0</v>
      </c>
      <c r="F22" s="149">
        <f>VLOOKUP(L12,Reporte!$N$5:$BN$133,33,FALSE)</f>
        <v>0</v>
      </c>
      <c r="G22" s="148">
        <f>VLOOKUP(L12,Reporte!$N$5:$BN$133,34,FALSE)</f>
        <v>0</v>
      </c>
      <c r="H22" s="149">
        <f>VLOOKUP(L12,Reporte!$N$5:$BN$133,35,FALSE)</f>
        <v>0</v>
      </c>
      <c r="I22" s="148">
        <f>VLOOKUP(L12,Reporte!$N$5:$BN$133,36,FALSE)</f>
        <v>0</v>
      </c>
      <c r="J22" s="149">
        <f>VLOOKUP(L12,Reporte!$N$5:$BN$133,37,FALSE)</f>
        <v>0</v>
      </c>
      <c r="K22" s="149">
        <f>VLOOKUP(L12,Reporte!$N$5:$BN$133,38,FALSE)</f>
        <v>0</v>
      </c>
      <c r="L22" s="149">
        <f>VLOOKUP(L12,Reporte!$N$5:$BN$133,39,FALSE)</f>
        <v>0</v>
      </c>
      <c r="M22" s="149">
        <f>VLOOKUP(L12,Reporte!$N$5:$BN$133,40,FALSE)</f>
        <v>0</v>
      </c>
      <c r="N22" s="150">
        <f>VLOOKUP(L12,Reporte!$N$5:$BN$133,41,FALSE)</f>
        <v>0</v>
      </c>
      <c r="O22" s="150">
        <f>MAX(C22:N22)</f>
        <v>0</v>
      </c>
      <c r="P22" s="99"/>
    </row>
    <row r="23" spans="1:17" ht="16.5" thickBot="1">
      <c r="A23" s="728" t="s">
        <v>76</v>
      </c>
      <c r="B23" s="729"/>
      <c r="C23" s="151">
        <f>VLOOKUP(L12,Reporte!$N$5:$BN$133,42,FALSE)</f>
        <v>0</v>
      </c>
      <c r="D23" s="151">
        <f>VLOOKUP(L12,Reporte!$N$5:$BN$133,43,FALSE)</f>
        <v>0</v>
      </c>
      <c r="E23" s="151">
        <f>VLOOKUP(L12,Reporte!$N$5:$BN$133,44,FALSE)</f>
        <v>0</v>
      </c>
      <c r="F23" s="151">
        <f>VLOOKUP(L12,Reporte!$N$5:$BN$133,45,FALSE)</f>
        <v>0</v>
      </c>
      <c r="G23" s="151">
        <f>VLOOKUP(L12,Reporte!$N$5:$BN$133,46,FALSE)</f>
        <v>0</v>
      </c>
      <c r="H23" s="151">
        <f>VLOOKUP(L12,Reporte!$N$5:$BN$133,47,FALSE)</f>
        <v>0</v>
      </c>
      <c r="I23" s="151">
        <f>VLOOKUP(L12,Reporte!$N$5:$BN$133,48,FALSE)</f>
        <v>0</v>
      </c>
      <c r="J23" s="151">
        <f>VLOOKUP(L12,Reporte!$N$5:$BN$133,49,FALSE)</f>
        <v>0</v>
      </c>
      <c r="K23" s="151">
        <f>VLOOKUP(L12,Reporte!$N$5:$BN$133,50,FALSE)</f>
        <v>0</v>
      </c>
      <c r="L23" s="151">
        <f>VLOOKUP(L12,Reporte!$N$5:$BN$133,51,FALSE)</f>
        <v>0</v>
      </c>
      <c r="M23" s="151">
        <f>VLOOKUP(L12,Reporte!$N$5:$BN$133,52,FALSE)</f>
        <v>0</v>
      </c>
      <c r="N23" s="152">
        <f>VLOOKUP(L12,Reporte!$N$5:$BN$133,53,FALSE)</f>
        <v>0</v>
      </c>
      <c r="O23" s="150">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28.5">
      <c r="A26" s="116" t="s">
        <v>94</v>
      </c>
      <c r="B26" s="131">
        <f>+C22</f>
        <v>0</v>
      </c>
      <c r="C26" s="131" t="str">
        <f>+C15</f>
        <v>(10%)
5</v>
      </c>
      <c r="D26" s="171" t="e">
        <f>+C26*0.98</f>
        <v>#VALUE!</v>
      </c>
      <c r="E26" s="118"/>
      <c r="F26" s="118"/>
      <c r="G26" s="730"/>
      <c r="H26" s="730"/>
      <c r="I26" s="741"/>
      <c r="J26" s="741"/>
      <c r="K26" s="741"/>
      <c r="L26" s="730"/>
      <c r="M26" s="730"/>
      <c r="N26" s="730"/>
      <c r="O26" s="743"/>
      <c r="P26" s="119"/>
      <c r="Q26" s="120"/>
    </row>
    <row r="27" spans="1:17" s="98" customFormat="1" ht="28.5">
      <c r="A27" s="116" t="s">
        <v>95</v>
      </c>
      <c r="B27" s="131">
        <f>+D22</f>
        <v>0</v>
      </c>
      <c r="C27" s="131" t="str">
        <f>+C26</f>
        <v>(10%)
5</v>
      </c>
      <c r="D27" s="171" t="e">
        <f>+D26</f>
        <v>#VALUE!</v>
      </c>
      <c r="E27" s="118"/>
      <c r="F27" s="118"/>
      <c r="G27" s="730"/>
      <c r="H27" s="730"/>
      <c r="I27" s="730"/>
      <c r="J27" s="730"/>
      <c r="K27" s="118"/>
      <c r="L27" s="730"/>
      <c r="M27" s="730"/>
      <c r="N27" s="730"/>
      <c r="O27" s="743"/>
      <c r="P27" s="119"/>
      <c r="Q27" s="120"/>
    </row>
    <row r="28" spans="1:17" s="98" customFormat="1" ht="28.5">
      <c r="A28" s="116" t="s">
        <v>96</v>
      </c>
      <c r="B28" s="131">
        <f>+E22</f>
        <v>0</v>
      </c>
      <c r="C28" s="131" t="str">
        <f t="shared" ref="C28:D37" si="0">+C27</f>
        <v>(10%)
5</v>
      </c>
      <c r="D28" s="171" t="e">
        <f t="shared" si="0"/>
        <v>#VALUE!</v>
      </c>
      <c r="E28" s="118"/>
      <c r="F28" s="118"/>
      <c r="G28" s="730"/>
      <c r="H28" s="730"/>
      <c r="I28" s="730"/>
      <c r="J28" s="730"/>
      <c r="K28" s="118"/>
      <c r="L28" s="730"/>
      <c r="M28" s="730"/>
      <c r="N28" s="730"/>
      <c r="O28" s="743"/>
      <c r="P28" s="119"/>
      <c r="Q28" s="120"/>
    </row>
    <row r="29" spans="1:17" s="98" customFormat="1" ht="28.5">
      <c r="A29" s="116" t="s">
        <v>97</v>
      </c>
      <c r="B29" s="131">
        <f>+F22</f>
        <v>0</v>
      </c>
      <c r="C29" s="131" t="str">
        <f t="shared" si="0"/>
        <v>(10%)
5</v>
      </c>
      <c r="D29" s="171" t="e">
        <f t="shared" si="0"/>
        <v>#VALUE!</v>
      </c>
      <c r="E29" s="118"/>
      <c r="F29" s="118"/>
      <c r="G29" s="730"/>
      <c r="H29" s="730"/>
      <c r="I29" s="730"/>
      <c r="J29" s="730"/>
      <c r="K29" s="118"/>
      <c r="L29" s="730"/>
      <c r="M29" s="730"/>
      <c r="N29" s="730"/>
      <c r="O29" s="743"/>
      <c r="P29" s="119"/>
      <c r="Q29" s="120"/>
    </row>
    <row r="30" spans="1:17" s="98" customFormat="1" ht="28.5">
      <c r="A30" s="116" t="s">
        <v>98</v>
      </c>
      <c r="B30" s="131">
        <f>+G22</f>
        <v>0</v>
      </c>
      <c r="C30" s="131" t="str">
        <f t="shared" si="0"/>
        <v>(10%)
5</v>
      </c>
      <c r="D30" s="171" t="e">
        <f t="shared" si="0"/>
        <v>#VALUE!</v>
      </c>
      <c r="E30" s="118"/>
      <c r="F30" s="118"/>
      <c r="G30" s="730"/>
      <c r="H30" s="730"/>
      <c r="I30" s="730"/>
      <c r="J30" s="730"/>
      <c r="K30" s="118"/>
      <c r="L30" s="730"/>
      <c r="M30" s="730"/>
      <c r="N30" s="730"/>
      <c r="O30" s="743"/>
      <c r="P30" s="119"/>
      <c r="Q30" s="120"/>
    </row>
    <row r="31" spans="1:17" s="98" customFormat="1" ht="28.5">
      <c r="A31" s="116" t="s">
        <v>99</v>
      </c>
      <c r="B31" s="131">
        <f>+H22</f>
        <v>0</v>
      </c>
      <c r="C31" s="131" t="str">
        <f t="shared" si="0"/>
        <v>(10%)
5</v>
      </c>
      <c r="D31" s="171" t="e">
        <f t="shared" si="0"/>
        <v>#VALUE!</v>
      </c>
      <c r="E31" s="118"/>
      <c r="F31" s="118"/>
      <c r="G31" s="730"/>
      <c r="H31" s="730"/>
      <c r="I31" s="730"/>
      <c r="J31" s="730"/>
      <c r="K31" s="118"/>
      <c r="L31" s="730"/>
      <c r="M31" s="730"/>
      <c r="N31" s="730"/>
      <c r="O31" s="743"/>
      <c r="P31" s="119"/>
      <c r="Q31" s="120"/>
    </row>
    <row r="32" spans="1:17" s="98" customFormat="1" ht="28.5">
      <c r="A32" s="116" t="s">
        <v>100</v>
      </c>
      <c r="B32" s="131">
        <f>+I22</f>
        <v>0</v>
      </c>
      <c r="C32" s="131" t="str">
        <f t="shared" si="0"/>
        <v>(10%)
5</v>
      </c>
      <c r="D32" s="171" t="e">
        <f t="shared" si="0"/>
        <v>#VALUE!</v>
      </c>
      <c r="E32" s="118"/>
      <c r="F32" s="118"/>
      <c r="G32" s="730"/>
      <c r="H32" s="730"/>
      <c r="I32" s="730"/>
      <c r="J32" s="730"/>
      <c r="K32" s="118"/>
      <c r="L32" s="730"/>
      <c r="M32" s="730"/>
      <c r="N32" s="730"/>
      <c r="O32" s="743"/>
      <c r="P32" s="119"/>
      <c r="Q32" s="120"/>
    </row>
    <row r="33" spans="1:17" s="98" customFormat="1" ht="28.5">
      <c r="A33" s="116" t="s">
        <v>101</v>
      </c>
      <c r="B33" s="131">
        <f>+J22</f>
        <v>0</v>
      </c>
      <c r="C33" s="131" t="str">
        <f t="shared" si="0"/>
        <v>(10%)
5</v>
      </c>
      <c r="D33" s="171" t="e">
        <f t="shared" si="0"/>
        <v>#VALUE!</v>
      </c>
      <c r="E33" s="118"/>
      <c r="F33" s="118"/>
      <c r="G33" s="730"/>
      <c r="H33" s="730"/>
      <c r="I33" s="730"/>
      <c r="J33" s="730"/>
      <c r="K33" s="118"/>
      <c r="L33" s="730"/>
      <c r="M33" s="730"/>
      <c r="N33" s="730"/>
      <c r="O33" s="743"/>
      <c r="P33" s="119"/>
      <c r="Q33" s="120"/>
    </row>
    <row r="34" spans="1:17" s="98" customFormat="1" ht="28.5">
      <c r="A34" s="116" t="s">
        <v>102</v>
      </c>
      <c r="B34" s="131">
        <f>+K22</f>
        <v>0</v>
      </c>
      <c r="C34" s="131" t="str">
        <f t="shared" si="0"/>
        <v>(10%)
5</v>
      </c>
      <c r="D34" s="171" t="e">
        <f t="shared" si="0"/>
        <v>#VALUE!</v>
      </c>
      <c r="E34" s="118"/>
      <c r="F34" s="118"/>
      <c r="G34" s="730"/>
      <c r="H34" s="730"/>
      <c r="I34" s="730"/>
      <c r="J34" s="730"/>
      <c r="K34" s="118"/>
      <c r="L34" s="730"/>
      <c r="M34" s="730"/>
      <c r="N34" s="730"/>
      <c r="O34" s="743"/>
      <c r="P34" s="119"/>
      <c r="Q34" s="120"/>
    </row>
    <row r="35" spans="1:17" s="98" customFormat="1" ht="28.5">
      <c r="A35" s="116" t="s">
        <v>103</v>
      </c>
      <c r="B35" s="131">
        <f>+L22</f>
        <v>0</v>
      </c>
      <c r="C35" s="131" t="str">
        <f t="shared" si="0"/>
        <v>(10%)
5</v>
      </c>
      <c r="D35" s="171" t="e">
        <f t="shared" si="0"/>
        <v>#VALUE!</v>
      </c>
      <c r="E35" s="118"/>
      <c r="F35" s="118"/>
      <c r="G35" s="730"/>
      <c r="H35" s="730"/>
      <c r="I35" s="730"/>
      <c r="J35" s="730"/>
      <c r="K35" s="118"/>
      <c r="L35" s="730"/>
      <c r="M35" s="730"/>
      <c r="N35" s="730"/>
      <c r="O35" s="743"/>
      <c r="P35" s="119"/>
      <c r="Q35" s="120"/>
    </row>
    <row r="36" spans="1:17" s="98" customFormat="1" ht="28.5">
      <c r="A36" s="116" t="s">
        <v>104</v>
      </c>
      <c r="B36" s="131">
        <f>+M22</f>
        <v>0</v>
      </c>
      <c r="C36" s="131" t="str">
        <f t="shared" si="0"/>
        <v>(10%)
5</v>
      </c>
      <c r="D36" s="171" t="e">
        <f t="shared" si="0"/>
        <v>#VALUE!</v>
      </c>
      <c r="E36" s="118"/>
      <c r="F36" s="118"/>
      <c r="G36" s="730"/>
      <c r="H36" s="730"/>
      <c r="I36" s="730"/>
      <c r="J36" s="730"/>
      <c r="K36" s="118"/>
      <c r="L36" s="730"/>
      <c r="M36" s="730"/>
      <c r="N36" s="730"/>
      <c r="O36" s="743"/>
      <c r="P36" s="119"/>
      <c r="Q36" s="120"/>
    </row>
    <row r="37" spans="1:17" s="98" customFormat="1" ht="29.25" thickBot="1">
      <c r="A37" s="121" t="s">
        <v>105</v>
      </c>
      <c r="B37" s="132">
        <f>+N22</f>
        <v>0</v>
      </c>
      <c r="C37" s="131" t="str">
        <f t="shared" si="0"/>
        <v>(10%)
5</v>
      </c>
      <c r="D37" s="171" t="e">
        <f t="shared" si="0"/>
        <v>#VALUE!</v>
      </c>
      <c r="E37" s="118"/>
      <c r="F37" s="118"/>
      <c r="G37" s="118"/>
      <c r="H37" s="118"/>
      <c r="I37" s="118"/>
      <c r="J37" s="118"/>
      <c r="K37" s="118"/>
      <c r="L37" s="730"/>
      <c r="M37" s="730"/>
      <c r="N37" s="730"/>
      <c r="O37" s="743"/>
      <c r="P37" s="119"/>
      <c r="Q37" s="120"/>
    </row>
    <row r="38" spans="1:17" s="98" customFormat="1" ht="30.75" thickBot="1">
      <c r="A38" s="123" t="s">
        <v>106</v>
      </c>
      <c r="B38" s="133">
        <f>+O22</f>
        <v>0</v>
      </c>
      <c r="C38" s="133" t="str">
        <f>+C37</f>
        <v>(10%)
5</v>
      </c>
      <c r="D38" s="172" t="e">
        <f>+D37</f>
        <v>#VALUE!</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78.7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9DF51-8445-45E5-A998-41375A97AC48}">
  <sheetPr codeName="Hoja86"/>
  <dimension ref="A1:Q67"/>
  <sheetViews>
    <sheetView view="pageBreakPreview" topLeftCell="A9" zoomScale="80" zoomScaleNormal="73" zoomScaleSheetLayoutView="80" zoomScalePageLayoutView="55" workbookViewId="0">
      <selection activeCell="A26" sqref="A26:D38"/>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E5 Gestión integral de lineamientos, metodologías e instrumentos para IVC​</v>
      </c>
      <c r="D5" s="669"/>
      <c r="E5" s="669"/>
      <c r="F5" s="669"/>
      <c r="G5" s="669"/>
      <c r="H5" s="669"/>
      <c r="I5" s="669"/>
      <c r="J5" s="669"/>
      <c r="K5" s="669"/>
      <c r="L5" s="669"/>
      <c r="M5" s="669"/>
      <c r="N5" s="669"/>
      <c r="O5" s="670"/>
      <c r="P5" s="101"/>
      <c r="Q5" s="102"/>
    </row>
    <row r="6" spans="1:17" ht="28.5" customHeight="1">
      <c r="A6" s="671" t="s">
        <v>8</v>
      </c>
      <c r="B6" s="672"/>
      <c r="C6" s="673" t="str">
        <f>VLOOKUP(L12,Reporte!$N$5:$BN$133,2,FALSE)</f>
        <v>Herramientas diseñadas (metodologías y/o instrumentos y/o lineamientos)</v>
      </c>
      <c r="D6" s="673"/>
      <c r="E6" s="673"/>
      <c r="F6" s="673"/>
      <c r="G6" s="673"/>
      <c r="H6" s="673"/>
      <c r="I6" s="673"/>
      <c r="J6" s="673"/>
      <c r="K6" s="673"/>
      <c r="L6" s="673"/>
      <c r="M6" s="673"/>
      <c r="N6" s="673"/>
      <c r="O6" s="674"/>
      <c r="P6" s="99"/>
    </row>
    <row r="7" spans="1:17" ht="58.5" customHeight="1">
      <c r="A7" s="671" t="s">
        <v>10</v>
      </c>
      <c r="B7" s="672"/>
      <c r="C7" s="673" t="str">
        <f>VLOOKUP(L12,Reporte!A5:M133,10,FALSE)</f>
        <v>Diseñar, actualizar y evaluar los lineamientos, metodologías e instrumentos para la inspección, vigilancia y control (IVC), mediante el análisis técnico, la articulación con las dependencias misionales a través de mesas de trabajo, y la validación de los productos generados, con el propósito de implementar y fortalecer el Marco Integral de Supervisión de la Superintendencia Nacional de Salud.</v>
      </c>
      <c r="D7" s="673"/>
      <c r="E7" s="673"/>
      <c r="F7" s="673"/>
      <c r="G7" s="673"/>
      <c r="H7" s="673"/>
      <c r="I7" s="673"/>
      <c r="J7" s="673"/>
      <c r="K7" s="673"/>
      <c r="L7" s="673"/>
      <c r="M7" s="673"/>
      <c r="N7" s="673"/>
      <c r="O7" s="674"/>
      <c r="P7" s="99"/>
    </row>
    <row r="8" spans="1:17" ht="30" customHeight="1">
      <c r="A8" s="675" t="s">
        <v>464</v>
      </c>
      <c r="B8" s="656"/>
      <c r="C8" s="673" t="str">
        <f>VLOOKUP(L12,Reporte!$A$5:$N$133,13,FALSE)</f>
        <v>Implementar los modelos del marco Integral  de supervisión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8.25" customHeight="1">
      <c r="A10" s="677"/>
      <c r="B10" s="678"/>
      <c r="C10" s="673" t="str">
        <f>VLOOKUP(L12,Reporte!$N$5:$BN$133,4,FALSE)</f>
        <v>Número de herramientas metodologías y o instrumentos y o lineamientos) diseñadas por modelo supervisión</v>
      </c>
      <c r="D10" s="673"/>
      <c r="E10" s="673"/>
      <c r="F10" s="682" t="str">
        <f>VLOOKUP(L12,Reporte!$N$5:$BN$133,6,FALSE)</f>
        <v>Se mide el número de herramientas metodologías y o instrumentos y o lineamientos) diseñadas por modelo supervisión</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8" customHeight="1" thickBot="1">
      <c r="A12" s="679"/>
      <c r="B12" s="650"/>
      <c r="C12" s="686">
        <f>VLOOKUP(L12,Reporte!$N$5:$BN$133,5,FALSE)</f>
        <v>0</v>
      </c>
      <c r="D12" s="673"/>
      <c r="E12" s="673"/>
      <c r="F12" s="682"/>
      <c r="G12" s="682"/>
      <c r="H12" s="682"/>
      <c r="I12" s="682"/>
      <c r="J12" s="687" t="str">
        <f>VLOOKUP(L12,Reporte!$N$5:$BN$133,7,FALSE)</f>
        <v>Eficacia</v>
      </c>
      <c r="K12" s="687"/>
      <c r="L12" s="688" t="s">
        <v>1871</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9.5" customHeight="1">
      <c r="A15" s="703" t="str">
        <f>VLOOKUP(L12,Reporte!$N$5:$BN$133,8,FALSE)</f>
        <v>Numérica</v>
      </c>
      <c r="B15" s="704"/>
      <c r="C15" s="778">
        <f>VLOOKUP(L12,Reporte!$N$5:$BN$133,11,FALSE)</f>
        <v>4</v>
      </c>
      <c r="D15" s="779"/>
      <c r="E15" s="780"/>
      <c r="F15" s="715" t="str">
        <f>VLOOKUP(L12,Reporte!$N$5:$BN$133,9,FALSE)</f>
        <v>Trimestral</v>
      </c>
      <c r="G15" s="716"/>
      <c r="H15" s="683" t="s">
        <v>37</v>
      </c>
      <c r="I15" s="683"/>
      <c r="J15" s="721" t="s">
        <v>465</v>
      </c>
      <c r="K15" s="722"/>
      <c r="L15" s="723"/>
      <c r="M15" s="657" t="str">
        <f>VLOOKUP(L12,Reporte!$N$5:$BN$133,28,FALSE)</f>
        <v>Dirección de Innovación y Desarrollo - Subdirección de Metodologías e Instrumentos de Supervisión</v>
      </c>
      <c r="N15" s="658"/>
      <c r="O15" s="659"/>
      <c r="P15" s="99"/>
    </row>
    <row r="16" spans="1:17" ht="19.5" customHeight="1">
      <c r="A16" s="705"/>
      <c r="B16" s="706"/>
      <c r="C16" s="781"/>
      <c r="D16" s="782"/>
      <c r="E16" s="783"/>
      <c r="F16" s="717"/>
      <c r="G16" s="718"/>
      <c r="H16" s="683" t="s">
        <v>40</v>
      </c>
      <c r="I16" s="683"/>
      <c r="J16" s="721" t="s">
        <v>466</v>
      </c>
      <c r="K16" s="722"/>
      <c r="L16" s="723"/>
      <c r="M16" s="660"/>
      <c r="N16" s="661"/>
      <c r="O16" s="662"/>
      <c r="P16" s="99"/>
    </row>
    <row r="17" spans="1:17" ht="19.5" customHeight="1"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63">
        <f>VLOOKUP(L12,Reporte!$N$5:$BN$133,30,FALSE)</f>
        <v>0</v>
      </c>
      <c r="D22" s="163">
        <f>VLOOKUP(L12,Reporte!$N$5:$BN$133,31,FALSE)</f>
        <v>0</v>
      </c>
      <c r="E22" s="163">
        <f>VLOOKUP(L12,Reporte!$N$5:$BN$133,32,FALSE)</f>
        <v>0</v>
      </c>
      <c r="F22" s="164">
        <f>VLOOKUP(L12,Reporte!$N$5:$BN$133,33,FALSE)</f>
        <v>0</v>
      </c>
      <c r="G22" s="163">
        <f>VLOOKUP(L12,Reporte!$N$5:$BN$133,34,FALSE)</f>
        <v>0</v>
      </c>
      <c r="H22" s="164">
        <f>VLOOKUP(L12,Reporte!$N$5:$BN$133,35,FALSE)</f>
        <v>0</v>
      </c>
      <c r="I22" s="163">
        <f>VLOOKUP(L12,Reporte!$N$5:$BN$133,36,FALSE)</f>
        <v>0</v>
      </c>
      <c r="J22" s="164">
        <f>VLOOKUP(L12,Reporte!$N$5:$BN$133,37,FALSE)</f>
        <v>0</v>
      </c>
      <c r="K22" s="164">
        <f>VLOOKUP(L12,Reporte!$N$5:$BN$133,38,FALSE)</f>
        <v>0</v>
      </c>
      <c r="L22" s="164">
        <f>VLOOKUP(L12,Reporte!$N$5:$BN$133,39,FALSE)</f>
        <v>0</v>
      </c>
      <c r="M22" s="164">
        <f>VLOOKUP(L12,Reporte!$N$5:$BN$133,40,FALSE)</f>
        <v>0</v>
      </c>
      <c r="N22" s="165">
        <f>VLOOKUP(L12,Reporte!$N$5:$BN$133,41,FALSE)</f>
        <v>0</v>
      </c>
      <c r="O22" s="165">
        <f>MAX(C22:N22)</f>
        <v>0</v>
      </c>
      <c r="P22" s="99"/>
    </row>
    <row r="23" spans="1:17" ht="16.5" thickBot="1">
      <c r="A23" s="728" t="s">
        <v>76</v>
      </c>
      <c r="B23" s="729"/>
      <c r="C23" s="166">
        <f>VLOOKUP(L12,Reporte!$N$5:$BN$133,42,FALSE)</f>
        <v>0</v>
      </c>
      <c r="D23" s="166">
        <f>VLOOKUP(L12,Reporte!$N$5:$BN$133,43,FALSE)</f>
        <v>0</v>
      </c>
      <c r="E23" s="166">
        <f>VLOOKUP(L12,Reporte!$N$5:$BN$133,44,FALSE)</f>
        <v>0</v>
      </c>
      <c r="F23" s="166">
        <f>VLOOKUP(L12,Reporte!$N$5:$BN$133,45,FALSE)</f>
        <v>0</v>
      </c>
      <c r="G23" s="166">
        <f>VLOOKUP(L12,Reporte!$N$5:$BN$133,46,FALSE)</f>
        <v>0</v>
      </c>
      <c r="H23" s="166">
        <f>VLOOKUP(L12,Reporte!$N$5:$BN$133,47,FALSE)</f>
        <v>0</v>
      </c>
      <c r="I23" s="166">
        <f>VLOOKUP(L12,Reporte!$N$5:$BN$133,48,FALSE)</f>
        <v>0</v>
      </c>
      <c r="J23" s="166">
        <f>VLOOKUP(L12,Reporte!$N$5:$BN$133,49,FALSE)</f>
        <v>0</v>
      </c>
      <c r="K23" s="166">
        <f>VLOOKUP(L12,Reporte!$N$5:$BN$133,50,FALSE)</f>
        <v>0</v>
      </c>
      <c r="L23" s="166">
        <f>VLOOKUP(L12,Reporte!$N$5:$BN$133,51,FALSE)</f>
        <v>0</v>
      </c>
      <c r="M23" s="166">
        <f>VLOOKUP(L12,Reporte!$N$5:$BN$133,52,FALSE)</f>
        <v>0</v>
      </c>
      <c r="N23" s="167">
        <f>VLOOKUP(L12,Reporte!$N$5:$BN$133,53,FALSE)</f>
        <v>0</v>
      </c>
      <c r="O23" s="165">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v>
      </c>
      <c r="D26" s="131">
        <f>+C26*0.98</f>
        <v>3.92</v>
      </c>
      <c r="E26" s="118"/>
      <c r="F26" s="118"/>
      <c r="G26" s="730"/>
      <c r="H26" s="730"/>
      <c r="I26" s="741"/>
      <c r="J26" s="741"/>
      <c r="K26" s="741"/>
      <c r="L26" s="730"/>
      <c r="M26" s="730"/>
      <c r="N26" s="730"/>
      <c r="O26" s="743"/>
      <c r="P26" s="119"/>
      <c r="Q26" s="120"/>
    </row>
    <row r="27" spans="1:17" s="98" customFormat="1" ht="15">
      <c r="A27" s="116" t="s">
        <v>95</v>
      </c>
      <c r="B27" s="131">
        <f>+D22</f>
        <v>0</v>
      </c>
      <c r="C27" s="131">
        <f>+C26</f>
        <v>4</v>
      </c>
      <c r="D27" s="131">
        <f>+D26</f>
        <v>3.92</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v>
      </c>
      <c r="D28" s="131">
        <f t="shared" si="0"/>
        <v>3.92</v>
      </c>
      <c r="E28" s="118"/>
      <c r="F28" s="118"/>
      <c r="G28" s="730"/>
      <c r="H28" s="730"/>
      <c r="I28" s="730"/>
      <c r="J28" s="730"/>
      <c r="K28" s="118"/>
      <c r="L28" s="730"/>
      <c r="M28" s="730"/>
      <c r="N28" s="730"/>
      <c r="O28" s="743"/>
      <c r="P28" s="119"/>
      <c r="Q28" s="120"/>
    </row>
    <row r="29" spans="1:17" s="98" customFormat="1" ht="15">
      <c r="A29" s="116" t="s">
        <v>97</v>
      </c>
      <c r="B29" s="131">
        <f>+F22</f>
        <v>0</v>
      </c>
      <c r="C29" s="131">
        <f t="shared" si="0"/>
        <v>4</v>
      </c>
      <c r="D29" s="131">
        <f t="shared" si="0"/>
        <v>3.92</v>
      </c>
      <c r="E29" s="118"/>
      <c r="F29" s="118"/>
      <c r="G29" s="730"/>
      <c r="H29" s="730"/>
      <c r="I29" s="730"/>
      <c r="J29" s="730"/>
      <c r="K29" s="118"/>
      <c r="L29" s="730"/>
      <c r="M29" s="730"/>
      <c r="N29" s="730"/>
      <c r="O29" s="743"/>
      <c r="P29" s="119"/>
      <c r="Q29" s="120"/>
    </row>
    <row r="30" spans="1:17" s="98" customFormat="1" ht="15">
      <c r="A30" s="116" t="s">
        <v>98</v>
      </c>
      <c r="B30" s="131">
        <f>+G22</f>
        <v>0</v>
      </c>
      <c r="C30" s="131">
        <f t="shared" si="0"/>
        <v>4</v>
      </c>
      <c r="D30" s="131">
        <f t="shared" si="0"/>
        <v>3.92</v>
      </c>
      <c r="E30" s="118"/>
      <c r="F30" s="118"/>
      <c r="G30" s="730"/>
      <c r="H30" s="730"/>
      <c r="I30" s="730"/>
      <c r="J30" s="730"/>
      <c r="K30" s="118"/>
      <c r="L30" s="730"/>
      <c r="M30" s="730"/>
      <c r="N30" s="730"/>
      <c r="O30" s="743"/>
      <c r="P30" s="119"/>
      <c r="Q30" s="120"/>
    </row>
    <row r="31" spans="1:17" s="98" customFormat="1" ht="15">
      <c r="A31" s="116" t="s">
        <v>99</v>
      </c>
      <c r="B31" s="131">
        <f>+H22</f>
        <v>0</v>
      </c>
      <c r="C31" s="131">
        <f t="shared" si="0"/>
        <v>4</v>
      </c>
      <c r="D31" s="131">
        <f t="shared" si="0"/>
        <v>3.92</v>
      </c>
      <c r="E31" s="118"/>
      <c r="F31" s="118"/>
      <c r="G31" s="730"/>
      <c r="H31" s="730"/>
      <c r="I31" s="730"/>
      <c r="J31" s="730"/>
      <c r="K31" s="118"/>
      <c r="L31" s="730"/>
      <c r="M31" s="730"/>
      <c r="N31" s="730"/>
      <c r="O31" s="743"/>
      <c r="P31" s="119"/>
      <c r="Q31" s="120"/>
    </row>
    <row r="32" spans="1:17" s="98" customFormat="1" ht="15">
      <c r="A32" s="116" t="s">
        <v>100</v>
      </c>
      <c r="B32" s="131">
        <f>+I22</f>
        <v>0</v>
      </c>
      <c r="C32" s="131">
        <f t="shared" si="0"/>
        <v>4</v>
      </c>
      <c r="D32" s="131">
        <f t="shared" si="0"/>
        <v>3.92</v>
      </c>
      <c r="E32" s="118"/>
      <c r="F32" s="118"/>
      <c r="G32" s="730"/>
      <c r="H32" s="730"/>
      <c r="I32" s="730"/>
      <c r="J32" s="730"/>
      <c r="K32" s="118"/>
      <c r="L32" s="730"/>
      <c r="M32" s="730"/>
      <c r="N32" s="730"/>
      <c r="O32" s="743"/>
      <c r="P32" s="119"/>
      <c r="Q32" s="120"/>
    </row>
    <row r="33" spans="1:17" s="98" customFormat="1" ht="15">
      <c r="A33" s="116" t="s">
        <v>101</v>
      </c>
      <c r="B33" s="131">
        <f>+J22</f>
        <v>0</v>
      </c>
      <c r="C33" s="131">
        <f t="shared" si="0"/>
        <v>4</v>
      </c>
      <c r="D33" s="131">
        <f t="shared" si="0"/>
        <v>3.92</v>
      </c>
      <c r="E33" s="118"/>
      <c r="F33" s="118"/>
      <c r="G33" s="730"/>
      <c r="H33" s="730"/>
      <c r="I33" s="730"/>
      <c r="J33" s="730"/>
      <c r="K33" s="118"/>
      <c r="L33" s="730"/>
      <c r="M33" s="730"/>
      <c r="N33" s="730"/>
      <c r="O33" s="743"/>
      <c r="P33" s="119"/>
      <c r="Q33" s="120"/>
    </row>
    <row r="34" spans="1:17" s="98" customFormat="1" ht="15">
      <c r="A34" s="116" t="s">
        <v>102</v>
      </c>
      <c r="B34" s="131">
        <f>+K22</f>
        <v>0</v>
      </c>
      <c r="C34" s="131">
        <f t="shared" si="0"/>
        <v>4</v>
      </c>
      <c r="D34" s="131">
        <f t="shared" si="0"/>
        <v>3.92</v>
      </c>
      <c r="E34" s="118"/>
      <c r="F34" s="118"/>
      <c r="G34" s="730"/>
      <c r="H34" s="730"/>
      <c r="I34" s="730"/>
      <c r="J34" s="730"/>
      <c r="K34" s="118"/>
      <c r="L34" s="730"/>
      <c r="M34" s="730"/>
      <c r="N34" s="730"/>
      <c r="O34" s="743"/>
      <c r="P34" s="119"/>
      <c r="Q34" s="120"/>
    </row>
    <row r="35" spans="1:17" s="98" customFormat="1" ht="15">
      <c r="A35" s="116" t="s">
        <v>103</v>
      </c>
      <c r="B35" s="131">
        <f>+L22</f>
        <v>0</v>
      </c>
      <c r="C35" s="131">
        <f t="shared" si="0"/>
        <v>4</v>
      </c>
      <c r="D35" s="131">
        <f t="shared" si="0"/>
        <v>3.92</v>
      </c>
      <c r="E35" s="118"/>
      <c r="F35" s="118"/>
      <c r="G35" s="730"/>
      <c r="H35" s="730"/>
      <c r="I35" s="730"/>
      <c r="J35" s="730"/>
      <c r="K35" s="118"/>
      <c r="L35" s="730"/>
      <c r="M35" s="730"/>
      <c r="N35" s="730"/>
      <c r="O35" s="743"/>
      <c r="P35" s="119"/>
      <c r="Q35" s="120"/>
    </row>
    <row r="36" spans="1:17" s="98" customFormat="1" ht="15">
      <c r="A36" s="116" t="s">
        <v>104</v>
      </c>
      <c r="B36" s="131">
        <f>+M22</f>
        <v>0</v>
      </c>
      <c r="C36" s="131">
        <f t="shared" si="0"/>
        <v>4</v>
      </c>
      <c r="D36" s="131">
        <f t="shared" si="0"/>
        <v>3.92</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v>
      </c>
      <c r="D37" s="131">
        <f t="shared" si="0"/>
        <v>3.92</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v>
      </c>
      <c r="D38" s="133">
        <f>+D37</f>
        <v>3.92</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81.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306"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C9A3E-F18B-40F9-AF4B-9B5D3AC576C0}">
  <sheetPr codeName="Hoja87"/>
  <dimension ref="A1:Q67"/>
  <sheetViews>
    <sheetView view="pageBreakPreview" zoomScale="80" zoomScaleNormal="73" zoomScaleSheetLayoutView="80" zoomScalePageLayoutView="55" workbookViewId="0">
      <selection activeCell="C10" sqref="A10:XFD1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E5 Gestión integral de lineamientos, metodologías e instrumentos para IVC​</v>
      </c>
      <c r="D5" s="669"/>
      <c r="E5" s="669"/>
      <c r="F5" s="669"/>
      <c r="G5" s="669"/>
      <c r="H5" s="669"/>
      <c r="I5" s="669"/>
      <c r="J5" s="669"/>
      <c r="K5" s="669"/>
      <c r="L5" s="669"/>
      <c r="M5" s="669"/>
      <c r="N5" s="669"/>
      <c r="O5" s="670"/>
      <c r="P5" s="101"/>
      <c r="Q5" s="102"/>
    </row>
    <row r="6" spans="1:17" ht="31.5" customHeight="1">
      <c r="A6" s="671" t="s">
        <v>8</v>
      </c>
      <c r="B6" s="672"/>
      <c r="C6" s="673" t="str">
        <f>VLOOKUP(L12,Reporte!$N$5:$BN$133,2,FALSE)</f>
        <v>Socializaciones realizadas a nivel central y regional sobre  políticas, instrumentos, guías, metodologías y lineamientos</v>
      </c>
      <c r="D6" s="673"/>
      <c r="E6" s="673"/>
      <c r="F6" s="673"/>
      <c r="G6" s="673"/>
      <c r="H6" s="673"/>
      <c r="I6" s="673"/>
      <c r="J6" s="673"/>
      <c r="K6" s="673"/>
      <c r="L6" s="673"/>
      <c r="M6" s="673"/>
      <c r="N6" s="673"/>
      <c r="O6" s="674"/>
      <c r="P6" s="99"/>
    </row>
    <row r="7" spans="1:17" ht="58.5" customHeight="1">
      <c r="A7" s="671" t="s">
        <v>10</v>
      </c>
      <c r="B7" s="672"/>
      <c r="C7" s="673" t="str">
        <f>VLOOKUP(L12,Reporte!A5:M133,10,FALSE)</f>
        <v>Diseñar, actualizar y evaluar los lineamientos, metodologías e instrumentos para la inspección, vigilancia y control (IVC), mediante el análisis técnico, la articulación con las dependencias misionales a través de mesas de trabajo, y la validación de los productos generados, con el propósito de implementar y fortalecer el Marco Integral de Supervisión de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 xml:space="preserve">Diseñar las políticas. instrumentos, guías, metodologías y lineamientos, a partir de las solicitudes y necesidades identificadas y gestionadas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9" customHeight="1">
      <c r="A10" s="677"/>
      <c r="B10" s="678"/>
      <c r="C10" s="673" t="str">
        <f>VLOOKUP(L12,Reporte!$N$5:$BN$133,4,FALSE)</f>
        <v>Número de socializaciones realizadas de las políticas, instrumentos, guías, metodologías y lineamientos</v>
      </c>
      <c r="D10" s="673"/>
      <c r="E10" s="673"/>
      <c r="F10" s="682" t="str">
        <f>VLOOKUP(L12,Reporte!$N$5:$BN$133,6,FALSE)</f>
        <v>Se mide el número de socializaciones realizadas de las políticas, instrumentos, guías, metodologías y lineamientos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14.25" customHeight="1" thickBot="1">
      <c r="A12" s="679"/>
      <c r="B12" s="650"/>
      <c r="C12" s="686">
        <f>VLOOKUP(L12,Reporte!$N$5:$BN$133,5,FALSE)</f>
        <v>0</v>
      </c>
      <c r="D12" s="673"/>
      <c r="E12" s="673"/>
      <c r="F12" s="682"/>
      <c r="G12" s="682"/>
      <c r="H12" s="682"/>
      <c r="I12" s="682"/>
      <c r="J12" s="687" t="str">
        <f>VLOOKUP(L12,Reporte!$N$5:$BN$133,7,FALSE)</f>
        <v>Eficacia</v>
      </c>
      <c r="K12" s="687"/>
      <c r="L12" s="688" t="s">
        <v>1874</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21.75" customHeight="1">
      <c r="A15" s="703" t="str">
        <f>VLOOKUP(L12,Reporte!$N$5:$BN$133,8,FALSE)</f>
        <v>Numérica</v>
      </c>
      <c r="B15" s="704"/>
      <c r="C15" s="799">
        <f>VLOOKUP(L12,Reporte!$N$5:$BN$133,11,FALSE)</f>
        <v>11</v>
      </c>
      <c r="D15" s="800"/>
      <c r="E15" s="801"/>
      <c r="F15" s="715" t="str">
        <f>VLOOKUP(L12,Reporte!$N$5:$BN$133,9,FALSE)</f>
        <v>Trimestral</v>
      </c>
      <c r="G15" s="716"/>
      <c r="H15" s="683" t="s">
        <v>37</v>
      </c>
      <c r="I15" s="683"/>
      <c r="J15" s="721" t="s">
        <v>465</v>
      </c>
      <c r="K15" s="722"/>
      <c r="L15" s="723"/>
      <c r="M15" s="657" t="str">
        <f>VLOOKUP(L12,Reporte!$N$5:$BN$133,28,FALSE)</f>
        <v>Dirección de Innovación y Desarrollo - Subdirección de Metodologías e Instrumentos de Supervisión</v>
      </c>
      <c r="N15" s="658"/>
      <c r="O15" s="659"/>
      <c r="P15" s="99"/>
    </row>
    <row r="16" spans="1:17" ht="21.75" customHeight="1">
      <c r="A16" s="705"/>
      <c r="B16" s="706"/>
      <c r="C16" s="802"/>
      <c r="D16" s="803"/>
      <c r="E16" s="804"/>
      <c r="F16" s="717"/>
      <c r="G16" s="718"/>
      <c r="H16" s="683" t="s">
        <v>40</v>
      </c>
      <c r="I16" s="683"/>
      <c r="J16" s="721" t="s">
        <v>466</v>
      </c>
      <c r="K16" s="722"/>
      <c r="L16" s="723"/>
      <c r="M16" s="660"/>
      <c r="N16" s="661"/>
      <c r="O16" s="662"/>
      <c r="P16" s="99"/>
    </row>
    <row r="17" spans="1:17" ht="21.75" customHeight="1"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48">
        <f>VLOOKUP(L12,Reporte!$N$5:$BN$133,30,FALSE)</f>
        <v>0</v>
      </c>
      <c r="D22" s="148">
        <f>VLOOKUP(L12,Reporte!$N$5:$BN$133,31,FALSE)</f>
        <v>0</v>
      </c>
      <c r="E22" s="148">
        <f>VLOOKUP(L12,Reporte!$N$5:$BN$133,32,FALSE)</f>
        <v>0</v>
      </c>
      <c r="F22" s="149">
        <f>VLOOKUP(L12,Reporte!$N$5:$BN$133,33,FALSE)</f>
        <v>0</v>
      </c>
      <c r="G22" s="148">
        <f>VLOOKUP(L12,Reporte!$N$5:$BN$133,34,FALSE)</f>
        <v>0</v>
      </c>
      <c r="H22" s="149">
        <f>VLOOKUP(L12,Reporte!$N$5:$BN$133,35,FALSE)</f>
        <v>0</v>
      </c>
      <c r="I22" s="148">
        <f>VLOOKUP(L12,Reporte!$N$5:$BN$133,36,FALSE)</f>
        <v>0</v>
      </c>
      <c r="J22" s="149">
        <f>VLOOKUP(L12,Reporte!$N$5:$BN$133,37,FALSE)</f>
        <v>0</v>
      </c>
      <c r="K22" s="149">
        <f>VLOOKUP(L12,Reporte!$N$5:$BN$133,38,FALSE)</f>
        <v>0</v>
      </c>
      <c r="L22" s="149">
        <f>VLOOKUP(L12,Reporte!$N$5:$BN$133,39,FALSE)</f>
        <v>0</v>
      </c>
      <c r="M22" s="149">
        <f>VLOOKUP(L12,Reporte!$N$5:$BN$133,40,FALSE)</f>
        <v>0</v>
      </c>
      <c r="N22" s="150">
        <f>VLOOKUP(L12,Reporte!$N$5:$BN$133,41,FALSE)</f>
        <v>0</v>
      </c>
      <c r="O22" s="150">
        <f>MAX(C22:N22)</f>
        <v>0</v>
      </c>
      <c r="P22" s="99"/>
    </row>
    <row r="23" spans="1:17" ht="16.5" thickBot="1">
      <c r="A23" s="728" t="s">
        <v>76</v>
      </c>
      <c r="B23" s="729"/>
      <c r="C23" s="151">
        <f>VLOOKUP(L12,Reporte!$N$5:$BN$133,42,FALSE)</f>
        <v>0</v>
      </c>
      <c r="D23" s="151">
        <f>VLOOKUP(L12,Reporte!$N$5:$BN$133,43,FALSE)</f>
        <v>0</v>
      </c>
      <c r="E23" s="151">
        <f>VLOOKUP(L12,Reporte!$N$5:$BN$133,44,FALSE)</f>
        <v>0</v>
      </c>
      <c r="F23" s="151">
        <f>VLOOKUP(L12,Reporte!$N$5:$BN$133,45,FALSE)</f>
        <v>0</v>
      </c>
      <c r="G23" s="151">
        <f>VLOOKUP(L12,Reporte!$N$5:$BN$133,46,FALSE)</f>
        <v>0</v>
      </c>
      <c r="H23" s="151">
        <f>VLOOKUP(L12,Reporte!$N$5:$BN$133,47,FALSE)</f>
        <v>0</v>
      </c>
      <c r="I23" s="151">
        <f>VLOOKUP(L12,Reporte!$N$5:$BN$133,48,FALSE)</f>
        <v>0</v>
      </c>
      <c r="J23" s="151">
        <f>VLOOKUP(L12,Reporte!$N$5:$BN$133,49,FALSE)</f>
        <v>0</v>
      </c>
      <c r="K23" s="151">
        <f>VLOOKUP(L12,Reporte!$N$5:$BN$133,50,FALSE)</f>
        <v>0</v>
      </c>
      <c r="L23" s="151">
        <f>VLOOKUP(L12,Reporte!$N$5:$BN$133,51,FALSE)</f>
        <v>0</v>
      </c>
      <c r="M23" s="151">
        <f>VLOOKUP(L12,Reporte!$N$5:$BN$133,52,FALSE)</f>
        <v>0</v>
      </c>
      <c r="N23" s="152">
        <f>VLOOKUP(L12,Reporte!$N$5:$BN$133,53,FALSE)</f>
        <v>0</v>
      </c>
      <c r="O23" s="150">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11</v>
      </c>
      <c r="D26" s="131">
        <f>+C26*0.98</f>
        <v>10.78</v>
      </c>
      <c r="E26" s="118"/>
      <c r="F26" s="118"/>
      <c r="G26" s="730"/>
      <c r="H26" s="730"/>
      <c r="I26" s="741"/>
      <c r="J26" s="741"/>
      <c r="K26" s="741"/>
      <c r="L26" s="730"/>
      <c r="M26" s="730"/>
      <c r="N26" s="730"/>
      <c r="O26" s="743"/>
      <c r="P26" s="119"/>
      <c r="Q26" s="120"/>
    </row>
    <row r="27" spans="1:17" s="98" customFormat="1" ht="15">
      <c r="A27" s="116" t="s">
        <v>95</v>
      </c>
      <c r="B27" s="131">
        <f>+D22</f>
        <v>0</v>
      </c>
      <c r="C27" s="131">
        <f>+C26</f>
        <v>11</v>
      </c>
      <c r="D27" s="131">
        <f>+D26</f>
        <v>10.78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11</v>
      </c>
      <c r="D28" s="131">
        <f t="shared" si="0"/>
        <v>10.78</v>
      </c>
      <c r="E28" s="118"/>
      <c r="F28" s="118"/>
      <c r="G28" s="730"/>
      <c r="H28" s="730"/>
      <c r="I28" s="730"/>
      <c r="J28" s="730"/>
      <c r="K28" s="118"/>
      <c r="L28" s="730"/>
      <c r="M28" s="730"/>
      <c r="N28" s="730"/>
      <c r="O28" s="743"/>
      <c r="P28" s="119"/>
      <c r="Q28" s="120"/>
    </row>
    <row r="29" spans="1:17" s="98" customFormat="1" ht="15">
      <c r="A29" s="116" t="s">
        <v>97</v>
      </c>
      <c r="B29" s="131">
        <f>+F22</f>
        <v>0</v>
      </c>
      <c r="C29" s="131">
        <f t="shared" si="0"/>
        <v>11</v>
      </c>
      <c r="D29" s="131">
        <f t="shared" si="0"/>
        <v>10.78</v>
      </c>
      <c r="E29" s="118"/>
      <c r="F29" s="118"/>
      <c r="G29" s="730"/>
      <c r="H29" s="730"/>
      <c r="I29" s="730"/>
      <c r="J29" s="730"/>
      <c r="K29" s="118"/>
      <c r="L29" s="730"/>
      <c r="M29" s="730"/>
      <c r="N29" s="730"/>
      <c r="O29" s="743"/>
      <c r="P29" s="119"/>
      <c r="Q29" s="120"/>
    </row>
    <row r="30" spans="1:17" s="98" customFormat="1" ht="15">
      <c r="A30" s="116" t="s">
        <v>98</v>
      </c>
      <c r="B30" s="131">
        <f>+G22</f>
        <v>0</v>
      </c>
      <c r="C30" s="131">
        <f t="shared" si="0"/>
        <v>11</v>
      </c>
      <c r="D30" s="131">
        <f t="shared" si="0"/>
        <v>10.78</v>
      </c>
      <c r="E30" s="118"/>
      <c r="F30" s="118"/>
      <c r="G30" s="730"/>
      <c r="H30" s="730"/>
      <c r="I30" s="730"/>
      <c r="J30" s="730"/>
      <c r="K30" s="118"/>
      <c r="L30" s="730"/>
      <c r="M30" s="730"/>
      <c r="N30" s="730"/>
      <c r="O30" s="743"/>
      <c r="P30" s="119"/>
      <c r="Q30" s="120"/>
    </row>
    <row r="31" spans="1:17" s="98" customFormat="1" ht="15">
      <c r="A31" s="116" t="s">
        <v>99</v>
      </c>
      <c r="B31" s="131">
        <f>+H22</f>
        <v>0</v>
      </c>
      <c r="C31" s="131">
        <f t="shared" si="0"/>
        <v>11</v>
      </c>
      <c r="D31" s="131">
        <f t="shared" si="0"/>
        <v>10.78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11</v>
      </c>
      <c r="D32" s="131">
        <f t="shared" si="0"/>
        <v>10.78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11</v>
      </c>
      <c r="D33" s="131">
        <f t="shared" si="0"/>
        <v>10.78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11</v>
      </c>
      <c r="D34" s="131">
        <f t="shared" si="0"/>
        <v>10.78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11</v>
      </c>
      <c r="D35" s="131">
        <f t="shared" si="0"/>
        <v>10.78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11</v>
      </c>
      <c r="D36" s="131">
        <f t="shared" si="0"/>
        <v>10.78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11</v>
      </c>
      <c r="D37" s="131">
        <f t="shared" si="0"/>
        <v>10.78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11</v>
      </c>
      <c r="D38" s="133">
        <f>+D37</f>
        <v>10.78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49.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4865A-1E7F-4D2E-9E22-D363DEE40085}">
  <sheetPr codeName="Hoja88"/>
  <dimension ref="A1:Q67"/>
  <sheetViews>
    <sheetView view="pageBreakPreview" zoomScale="80" zoomScaleNormal="73" zoomScaleSheetLayoutView="80" zoomScalePageLayoutView="55" workbookViewId="0">
      <selection activeCell="C15" sqref="C15:E17"/>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E5 Gestión integral de lineamientos, metodologías e instrumentos para IVC​</v>
      </c>
      <c r="D5" s="669"/>
      <c r="E5" s="669"/>
      <c r="F5" s="669"/>
      <c r="G5" s="669"/>
      <c r="H5" s="669"/>
      <c r="I5" s="669"/>
      <c r="J5" s="669"/>
      <c r="K5" s="669"/>
      <c r="L5" s="669"/>
      <c r="M5" s="669"/>
      <c r="N5" s="669"/>
      <c r="O5" s="670"/>
      <c r="P5" s="101"/>
      <c r="Q5" s="102"/>
    </row>
    <row r="6" spans="1:17" ht="30" customHeight="1">
      <c r="A6" s="671" t="s">
        <v>8</v>
      </c>
      <c r="B6" s="672"/>
      <c r="C6" s="673" t="str">
        <f>VLOOKUP(L12,Reporte!$N$5:$BN$133,2,FALSE)</f>
        <v>Informes de seguimiento elaborados sobre las solicitudes realizadas para el diseño de políticas, instrumentos, guías, metodologías y lineamientos</v>
      </c>
      <c r="D6" s="673"/>
      <c r="E6" s="673"/>
      <c r="F6" s="673"/>
      <c r="G6" s="673"/>
      <c r="H6" s="673"/>
      <c r="I6" s="673"/>
      <c r="J6" s="673"/>
      <c r="K6" s="673"/>
      <c r="L6" s="673"/>
      <c r="M6" s="673"/>
      <c r="N6" s="673"/>
      <c r="O6" s="674"/>
      <c r="P6" s="99"/>
    </row>
    <row r="7" spans="1:17" ht="58.5" customHeight="1">
      <c r="A7" s="671" t="s">
        <v>10</v>
      </c>
      <c r="B7" s="672"/>
      <c r="C7" s="673" t="str">
        <f>VLOOKUP(L12,Reporte!A5:M133,10,FALSE)</f>
        <v>Diseñar, actualizar y evaluar los lineamientos, metodologías e instrumentos para la inspección, vigilancia y control (IVC), mediante el análisis técnico, la articulación con las dependencias misionales a través de mesas de trabajo, y la validación de los productos generados, con el propósito de implementar y fortalecer el Marco Integral de Supervisión de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 xml:space="preserve">Diseñar las políticas. instrumentos, guías, metodologías y lineamientos, a partir de las solicitudes y necesidades identificadas y gestionadas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90" customHeight="1">
      <c r="A10" s="677"/>
      <c r="B10" s="678"/>
      <c r="C10" s="673" t="str">
        <f>VLOOKUP(L12,Reporte!$N$5:$BN$133,4,FALSE)</f>
        <v>Número de informes de seguimiento sobre las solicitudes realizadas para el diseño de políticas, instrumentos, guías, metodologías y lineamientos</v>
      </c>
      <c r="D10" s="673"/>
      <c r="E10" s="673"/>
      <c r="F10" s="682" t="str">
        <f>VLOOKUP(L12,Reporte!$N$5:$BN$133,6,FALSE)</f>
        <v>Se mide el número de informes de seguimiento sobre las solicitudes realizadas para el diseño de políticas, instrumentos, guías, metodologías y lineamientos</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27" customHeight="1" thickBot="1">
      <c r="A12" s="679"/>
      <c r="B12" s="650"/>
      <c r="C12" s="686">
        <f>VLOOKUP(L12,Reporte!$N$5:$BN$133,5,FALSE)</f>
        <v>0</v>
      </c>
      <c r="D12" s="673"/>
      <c r="E12" s="673"/>
      <c r="F12" s="682"/>
      <c r="G12" s="682"/>
      <c r="H12" s="682"/>
      <c r="I12" s="682"/>
      <c r="J12" s="687" t="str">
        <f>VLOOKUP(L12,Reporte!$N$5:$BN$133,7,FALSE)</f>
        <v>Eficacia</v>
      </c>
      <c r="K12" s="687"/>
      <c r="L12" s="688" t="s">
        <v>1877</v>
      </c>
      <c r="M12" s="688"/>
      <c r="N12" s="689">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2</v>
      </c>
      <c r="D15" s="779"/>
      <c r="E15" s="780"/>
      <c r="F15" s="715" t="str">
        <f>VLOOKUP(L12,Reporte!$N$5:$BN$133,9,FALSE)</f>
        <v>Trimestral</v>
      </c>
      <c r="G15" s="716"/>
      <c r="H15" s="683" t="s">
        <v>37</v>
      </c>
      <c r="I15" s="683"/>
      <c r="J15" s="721" t="s">
        <v>465</v>
      </c>
      <c r="K15" s="722"/>
      <c r="L15" s="723"/>
      <c r="M15" s="657" t="str">
        <f>VLOOKUP(L12,Reporte!$N$5:$BN$133,28,FALSE)</f>
        <v>Dirección de Innovación y Desarrollo - Subdirección de Metodologías e Instrumentos de Supervisión</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63">
        <f>VLOOKUP(L12,Reporte!$N$5:$BN$133,30,FALSE)</f>
        <v>0</v>
      </c>
      <c r="D22" s="163">
        <f>VLOOKUP(L12,Reporte!$N$5:$BN$133,31,FALSE)</f>
        <v>0</v>
      </c>
      <c r="E22" s="163">
        <f>VLOOKUP(L12,Reporte!$N$5:$BN$133,32,FALSE)</f>
        <v>0</v>
      </c>
      <c r="F22" s="164">
        <f>VLOOKUP(L12,Reporte!$N$5:$BN$133,33,FALSE)</f>
        <v>0</v>
      </c>
      <c r="G22" s="163">
        <f>VLOOKUP(L12,Reporte!$N$5:$BN$133,34,FALSE)</f>
        <v>0</v>
      </c>
      <c r="H22" s="164">
        <f>VLOOKUP(L12,Reporte!$N$5:$BN$133,35,FALSE)</f>
        <v>0</v>
      </c>
      <c r="I22" s="163">
        <f>VLOOKUP(L12,Reporte!$N$5:$BN$133,36,FALSE)</f>
        <v>0</v>
      </c>
      <c r="J22" s="164">
        <f>VLOOKUP(L12,Reporte!$N$5:$BN$133,37,FALSE)</f>
        <v>0</v>
      </c>
      <c r="K22" s="164">
        <f>VLOOKUP(L12,Reporte!$N$5:$BN$133,38,FALSE)</f>
        <v>0</v>
      </c>
      <c r="L22" s="164">
        <f>VLOOKUP(L12,Reporte!$N$5:$BN$133,39,FALSE)</f>
        <v>0</v>
      </c>
      <c r="M22" s="164">
        <f>VLOOKUP(L12,Reporte!$N$5:$BN$133,40,FALSE)</f>
        <v>0</v>
      </c>
      <c r="N22" s="165">
        <f>VLOOKUP(L12,Reporte!$N$5:$BN$133,41,FALSE)</f>
        <v>0</v>
      </c>
      <c r="O22" s="165">
        <f>SUM(C22:N22)</f>
        <v>0</v>
      </c>
      <c r="P22" s="99"/>
    </row>
    <row r="23" spans="1:17" ht="16.5" thickBot="1">
      <c r="A23" s="728" t="s">
        <v>76</v>
      </c>
      <c r="B23" s="729"/>
      <c r="C23" s="166">
        <f>VLOOKUP(L12,Reporte!$N$5:$BN$133,42,FALSE)</f>
        <v>0</v>
      </c>
      <c r="D23" s="166">
        <f>VLOOKUP(L12,Reporte!$N$5:$BN$133,43,FALSE)</f>
        <v>0</v>
      </c>
      <c r="E23" s="166">
        <f>VLOOKUP(L12,Reporte!$N$5:$BN$133,44,FALSE)</f>
        <v>0</v>
      </c>
      <c r="F23" s="166">
        <f>VLOOKUP(L12,Reporte!$N$5:$BN$133,45,FALSE)</f>
        <v>0</v>
      </c>
      <c r="G23" s="166">
        <f>VLOOKUP(L12,Reporte!$N$5:$BN$133,46,FALSE)</f>
        <v>0</v>
      </c>
      <c r="H23" s="166">
        <f>VLOOKUP(L12,Reporte!$N$5:$BN$133,47,FALSE)</f>
        <v>0</v>
      </c>
      <c r="I23" s="166">
        <f>VLOOKUP(L12,Reporte!$N$5:$BN$133,48,FALSE)</f>
        <v>0</v>
      </c>
      <c r="J23" s="166">
        <f>VLOOKUP(L12,Reporte!$N$5:$BN$133,49,FALSE)</f>
        <v>0</v>
      </c>
      <c r="K23" s="166">
        <f>VLOOKUP(L12,Reporte!$N$5:$BN$133,50,FALSE)</f>
        <v>0</v>
      </c>
      <c r="L23" s="166">
        <f>VLOOKUP(L12,Reporte!$N$5:$BN$133,51,FALSE)</f>
        <v>0</v>
      </c>
      <c r="M23" s="166">
        <f>VLOOKUP(L12,Reporte!$N$5:$BN$133,52,FALSE)</f>
        <v>0</v>
      </c>
      <c r="N23" s="167">
        <f>VLOOKUP(L12,Reporte!$N$5:$BN$133,53,FALSE)</f>
        <v>0</v>
      </c>
      <c r="O23" s="165">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2</v>
      </c>
      <c r="D26" s="131">
        <f>+C26*0.98</f>
        <v>1.96</v>
      </c>
      <c r="E26" s="118"/>
      <c r="F26" s="118"/>
      <c r="G26" s="730"/>
      <c r="H26" s="730"/>
      <c r="I26" s="741"/>
      <c r="J26" s="741"/>
      <c r="K26" s="741"/>
      <c r="L26" s="730"/>
      <c r="M26" s="730"/>
      <c r="N26" s="730"/>
      <c r="O26" s="743"/>
      <c r="P26" s="119"/>
      <c r="Q26" s="120"/>
    </row>
    <row r="27" spans="1:17" s="98" customFormat="1" ht="15">
      <c r="A27" s="116" t="s">
        <v>95</v>
      </c>
      <c r="B27" s="131">
        <f>+D22</f>
        <v>0</v>
      </c>
      <c r="C27" s="131">
        <f>+C26</f>
        <v>2</v>
      </c>
      <c r="D27" s="131">
        <f>+D26</f>
        <v>1.96</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2</v>
      </c>
      <c r="D28" s="131">
        <f t="shared" si="0"/>
        <v>1.96</v>
      </c>
      <c r="E28" s="118"/>
      <c r="F28" s="118"/>
      <c r="G28" s="730"/>
      <c r="H28" s="730"/>
      <c r="I28" s="730"/>
      <c r="J28" s="730"/>
      <c r="K28" s="118"/>
      <c r="L28" s="730"/>
      <c r="M28" s="730"/>
      <c r="N28" s="730"/>
      <c r="O28" s="743"/>
      <c r="P28" s="119"/>
      <c r="Q28" s="120"/>
    </row>
    <row r="29" spans="1:17" s="98" customFormat="1" ht="15">
      <c r="A29" s="116" t="s">
        <v>97</v>
      </c>
      <c r="B29" s="131">
        <f>+F22</f>
        <v>0</v>
      </c>
      <c r="C29" s="131">
        <f t="shared" si="0"/>
        <v>2</v>
      </c>
      <c r="D29" s="131">
        <f t="shared" si="0"/>
        <v>1.96</v>
      </c>
      <c r="E29" s="118"/>
      <c r="F29" s="118"/>
      <c r="G29" s="730"/>
      <c r="H29" s="730"/>
      <c r="I29" s="730"/>
      <c r="J29" s="730"/>
      <c r="K29" s="118"/>
      <c r="L29" s="730"/>
      <c r="M29" s="730"/>
      <c r="N29" s="730"/>
      <c r="O29" s="743"/>
      <c r="P29" s="119"/>
      <c r="Q29" s="120"/>
    </row>
    <row r="30" spans="1:17" s="98" customFormat="1" ht="15">
      <c r="A30" s="116" t="s">
        <v>98</v>
      </c>
      <c r="B30" s="131">
        <f>+G22</f>
        <v>0</v>
      </c>
      <c r="C30" s="131">
        <f t="shared" si="0"/>
        <v>2</v>
      </c>
      <c r="D30" s="131">
        <f t="shared" si="0"/>
        <v>1.96</v>
      </c>
      <c r="E30" s="118"/>
      <c r="F30" s="118"/>
      <c r="G30" s="730"/>
      <c r="H30" s="730"/>
      <c r="I30" s="730"/>
      <c r="J30" s="730"/>
      <c r="K30" s="118"/>
      <c r="L30" s="730"/>
      <c r="M30" s="730"/>
      <c r="N30" s="730"/>
      <c r="O30" s="743"/>
      <c r="P30" s="119"/>
      <c r="Q30" s="120"/>
    </row>
    <row r="31" spans="1:17" s="98" customFormat="1" ht="15">
      <c r="A31" s="116" t="s">
        <v>99</v>
      </c>
      <c r="B31" s="131">
        <f>+H22</f>
        <v>0</v>
      </c>
      <c r="C31" s="131">
        <f t="shared" si="0"/>
        <v>2</v>
      </c>
      <c r="D31" s="131">
        <f t="shared" si="0"/>
        <v>1.96</v>
      </c>
      <c r="E31" s="118"/>
      <c r="F31" s="118"/>
      <c r="G31" s="730"/>
      <c r="H31" s="730"/>
      <c r="I31" s="730"/>
      <c r="J31" s="730"/>
      <c r="K31" s="118"/>
      <c r="L31" s="730"/>
      <c r="M31" s="730"/>
      <c r="N31" s="730"/>
      <c r="O31" s="743"/>
      <c r="P31" s="119"/>
      <c r="Q31" s="120"/>
    </row>
    <row r="32" spans="1:17" s="98" customFormat="1" ht="15">
      <c r="A32" s="116" t="s">
        <v>100</v>
      </c>
      <c r="B32" s="131">
        <f>+I22</f>
        <v>0</v>
      </c>
      <c r="C32" s="131">
        <f t="shared" si="0"/>
        <v>2</v>
      </c>
      <c r="D32" s="131">
        <f t="shared" si="0"/>
        <v>1.96</v>
      </c>
      <c r="E32" s="118"/>
      <c r="F32" s="118"/>
      <c r="G32" s="730"/>
      <c r="H32" s="730"/>
      <c r="I32" s="730"/>
      <c r="J32" s="730"/>
      <c r="K32" s="118"/>
      <c r="L32" s="730"/>
      <c r="M32" s="730"/>
      <c r="N32" s="730"/>
      <c r="O32" s="743"/>
      <c r="P32" s="119"/>
      <c r="Q32" s="120"/>
    </row>
    <row r="33" spans="1:17" s="98" customFormat="1" ht="15">
      <c r="A33" s="116" t="s">
        <v>101</v>
      </c>
      <c r="B33" s="131">
        <f>+J22</f>
        <v>0</v>
      </c>
      <c r="C33" s="131">
        <f t="shared" si="0"/>
        <v>2</v>
      </c>
      <c r="D33" s="131">
        <f t="shared" si="0"/>
        <v>1.96</v>
      </c>
      <c r="E33" s="118"/>
      <c r="F33" s="118"/>
      <c r="G33" s="730"/>
      <c r="H33" s="730"/>
      <c r="I33" s="730"/>
      <c r="J33" s="730"/>
      <c r="K33" s="118"/>
      <c r="L33" s="730"/>
      <c r="M33" s="730"/>
      <c r="N33" s="730"/>
      <c r="O33" s="743"/>
      <c r="P33" s="119"/>
      <c r="Q33" s="120"/>
    </row>
    <row r="34" spans="1:17" s="98" customFormat="1" ht="15">
      <c r="A34" s="116" t="s">
        <v>102</v>
      </c>
      <c r="B34" s="131">
        <f>+K22</f>
        <v>0</v>
      </c>
      <c r="C34" s="131">
        <f t="shared" si="0"/>
        <v>2</v>
      </c>
      <c r="D34" s="131">
        <f t="shared" si="0"/>
        <v>1.96</v>
      </c>
      <c r="E34" s="118"/>
      <c r="F34" s="118"/>
      <c r="G34" s="730"/>
      <c r="H34" s="730"/>
      <c r="I34" s="730"/>
      <c r="J34" s="730"/>
      <c r="K34" s="118"/>
      <c r="L34" s="730"/>
      <c r="M34" s="730"/>
      <c r="N34" s="730"/>
      <c r="O34" s="743"/>
      <c r="P34" s="119"/>
      <c r="Q34" s="120"/>
    </row>
    <row r="35" spans="1:17" s="98" customFormat="1" ht="15">
      <c r="A35" s="116" t="s">
        <v>103</v>
      </c>
      <c r="B35" s="131">
        <f>+L22</f>
        <v>0</v>
      </c>
      <c r="C35" s="131">
        <f t="shared" si="0"/>
        <v>2</v>
      </c>
      <c r="D35" s="131">
        <f t="shared" si="0"/>
        <v>1.96</v>
      </c>
      <c r="E35" s="118"/>
      <c r="F35" s="118"/>
      <c r="G35" s="730"/>
      <c r="H35" s="730"/>
      <c r="I35" s="730"/>
      <c r="J35" s="730"/>
      <c r="K35" s="118"/>
      <c r="L35" s="730"/>
      <c r="M35" s="730"/>
      <c r="N35" s="730"/>
      <c r="O35" s="743"/>
      <c r="P35" s="119"/>
      <c r="Q35" s="120"/>
    </row>
    <row r="36" spans="1:17" s="98" customFormat="1" ht="15">
      <c r="A36" s="116" t="s">
        <v>104</v>
      </c>
      <c r="B36" s="131">
        <f>+M22</f>
        <v>0</v>
      </c>
      <c r="C36" s="131">
        <f t="shared" si="0"/>
        <v>2</v>
      </c>
      <c r="D36" s="131">
        <f t="shared" si="0"/>
        <v>1.96</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2</v>
      </c>
      <c r="D37" s="131">
        <f t="shared" si="0"/>
        <v>1.96</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2</v>
      </c>
      <c r="D38" s="133">
        <f>+D37</f>
        <v>1.96</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52.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sheetProtection selectLockedCells="1" selectUnlockedCells="1"/>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1858-FB3F-48E4-801A-11C1CC818122}">
  <sheetPr codeName="Hoja8"/>
  <dimension ref="A1:I49"/>
  <sheetViews>
    <sheetView zoomScaleNormal="100" workbookViewId="0">
      <pane ySplit="9" topLeftCell="A10" activePane="bottomLeft" state="frozen"/>
      <selection activeCell="D16" sqref="D16"/>
      <selection pane="bottomLeft" activeCell="D26" sqref="D26"/>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32" t="s">
        <v>253</v>
      </c>
      <c r="D7" s="632"/>
      <c r="E7" s="42"/>
      <c r="F7" s="36"/>
      <c r="G7" s="36"/>
    </row>
    <row r="8" spans="1:7" ht="20.25" customHeight="1">
      <c r="A8" s="36"/>
      <c r="B8" s="41"/>
      <c r="C8" s="632"/>
      <c r="D8" s="632"/>
      <c r="E8" s="42"/>
      <c r="F8" s="36"/>
      <c r="G8" s="36"/>
    </row>
    <row r="9" spans="1:7">
      <c r="A9" s="36"/>
      <c r="B9" s="41"/>
      <c r="C9" s="51"/>
      <c r="D9" s="36"/>
      <c r="E9" s="42"/>
      <c r="F9" s="36"/>
      <c r="G9" s="36"/>
    </row>
    <row r="10" spans="1:7">
      <c r="A10" s="36"/>
      <c r="B10" s="41"/>
      <c r="C10" s="56" t="s">
        <v>1685</v>
      </c>
      <c r="D10" s="60" t="s">
        <v>1686</v>
      </c>
      <c r="E10" s="42"/>
      <c r="F10" s="36"/>
      <c r="G10" s="36"/>
    </row>
    <row r="11" spans="1:7" ht="42.75">
      <c r="A11" s="36"/>
      <c r="B11" s="41"/>
      <c r="C11" s="56" t="s">
        <v>1688</v>
      </c>
      <c r="D11" s="60" t="s">
        <v>1689</v>
      </c>
      <c r="E11" s="42"/>
      <c r="F11" s="36"/>
      <c r="G11" s="36"/>
    </row>
    <row r="12" spans="1:7">
      <c r="A12" s="36"/>
      <c r="B12" s="41"/>
      <c r="C12" s="56" t="s">
        <v>1691</v>
      </c>
      <c r="D12" s="60" t="s">
        <v>1692</v>
      </c>
      <c r="E12" s="42"/>
      <c r="F12" s="36"/>
      <c r="G12" s="36"/>
    </row>
    <row r="13" spans="1:7" ht="28.5">
      <c r="A13" s="36"/>
      <c r="B13" s="41"/>
      <c r="C13" s="56" t="s">
        <v>1694</v>
      </c>
      <c r="D13" s="60" t="s">
        <v>1695</v>
      </c>
      <c r="E13" s="42"/>
      <c r="F13" s="36"/>
      <c r="G13" s="36"/>
    </row>
    <row r="14" spans="1:7" ht="28.5">
      <c r="A14" s="36"/>
      <c r="B14" s="41"/>
      <c r="C14" s="56" t="s">
        <v>1697</v>
      </c>
      <c r="D14" s="60" t="s">
        <v>391</v>
      </c>
      <c r="E14" s="42"/>
      <c r="F14" s="36"/>
      <c r="G14" s="36"/>
    </row>
    <row r="15" spans="1:7" ht="28.5">
      <c r="A15" s="36"/>
      <c r="B15" s="41"/>
      <c r="C15" s="56" t="s">
        <v>1699</v>
      </c>
      <c r="D15" s="60" t="s">
        <v>1700</v>
      </c>
      <c r="E15" s="42"/>
      <c r="F15" s="36"/>
      <c r="G15" s="36"/>
    </row>
    <row r="16" spans="1:7">
      <c r="A16" s="36"/>
      <c r="B16" s="41"/>
      <c r="C16" s="56" t="s">
        <v>1702</v>
      </c>
      <c r="D16" s="60" t="s">
        <v>1703</v>
      </c>
      <c r="E16" s="42"/>
      <c r="F16" s="36"/>
      <c r="G16" s="36"/>
    </row>
    <row r="17" spans="1:7">
      <c r="A17" s="36"/>
      <c r="B17" s="41"/>
      <c r="C17" s="56" t="s">
        <v>1705</v>
      </c>
      <c r="D17" s="60" t="s">
        <v>1706</v>
      </c>
      <c r="E17" s="42"/>
      <c r="F17" s="36"/>
      <c r="G17" s="36"/>
    </row>
    <row r="18" spans="1:7" ht="27.75" customHeight="1" thickBot="1">
      <c r="A18" s="36"/>
      <c r="B18" s="43"/>
      <c r="C18" s="54"/>
      <c r="D18" s="44"/>
      <c r="E18" s="45"/>
      <c r="F18" s="36"/>
    </row>
    <row r="19" spans="1:7">
      <c r="A19" s="36"/>
      <c r="B19" s="36"/>
      <c r="C19" s="51"/>
      <c r="D19" s="36"/>
      <c r="E19" s="36"/>
      <c r="F19" s="36"/>
    </row>
    <row r="20" spans="1:7" ht="14.25" customHeight="1"/>
    <row r="21" spans="1:7" ht="14.25" customHeight="1"/>
    <row r="22" spans="1:7" ht="14.25" customHeight="1"/>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sheetData>
  <mergeCells count="1">
    <mergeCell ref="C7:D8"/>
  </mergeCells>
  <hyperlinks>
    <hyperlink ref="C10" location="'M1-PA-001'!Área_de_impresión" display="M1-PA-001" xr:uid="{A9E432BF-5EBF-41C1-BE73-D068A6F456E1}"/>
    <hyperlink ref="C17" location="'E6-PA-004'!Área_de_impresión" display="E6-PA-004" xr:uid="{90A450C1-D255-4187-8C46-A07519DB591B}"/>
    <hyperlink ref="C11" location="'M3-PA-001'!Área_de_impresión" display="M3-PA-001" xr:uid="{89AFA6A2-E714-4E9C-94A2-3A4340ABD77A}"/>
    <hyperlink ref="C12" location="'M1-PA-002'!Área_de_impresión" display="M1-PA-002" xr:uid="{40A03EB2-F5E7-4D95-AB6A-C0F63D32CC43}"/>
    <hyperlink ref="C13" location="'M1-PA-003'!Área_de_impresión" display="M1-PA-003" xr:uid="{0A99CA21-8E9B-4677-B2AD-63F522C7D98F}"/>
    <hyperlink ref="C14" location="'E6-PA-001'!Área_de_impresión" display="E6-PA-001" xr:uid="{A9C8C5E8-B2C0-446E-A5A9-6E46881DC9FC}"/>
    <hyperlink ref="C15" location="'E6-PA-002'!Área_de_impresión" display="E6-PA-002" xr:uid="{84458AD3-3415-4F79-82BF-1E8CBBA41341}"/>
    <hyperlink ref="C16" location="'E6-PA-003'!Área_de_impresión" display="E6-PA-003" xr:uid="{8F149ECA-6CC1-4DE8-B0D3-0EA132F496AF}"/>
  </hyperlinks>
  <pageMargins left="0.7" right="0.7" top="0.75" bottom="0.75" header="0.3" footer="0.3"/>
  <pageSetup paperSize="9" scale="76" orientation="portrait" r:id="rId1"/>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33E97-C241-4D55-AAB1-B7D8F77D015E}">
  <sheetPr codeName="Hoja89"/>
  <dimension ref="A1:R67"/>
  <sheetViews>
    <sheetView view="pageBreakPreview" topLeftCell="A7" zoomScale="80" zoomScaleNormal="73" zoomScaleSheetLayoutView="80" zoomScalePageLayoutView="55" workbookViewId="0">
      <selection activeCell="S22" sqref="S2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E2 Gobernanza de datos, información e innovación ​</v>
      </c>
      <c r="D5" s="669"/>
      <c r="E5" s="669"/>
      <c r="F5" s="669"/>
      <c r="G5" s="669"/>
      <c r="H5" s="669"/>
      <c r="I5" s="669"/>
      <c r="J5" s="669"/>
      <c r="K5" s="669"/>
      <c r="L5" s="669"/>
      <c r="M5" s="669"/>
      <c r="N5" s="669"/>
      <c r="O5" s="670"/>
      <c r="P5" s="101"/>
      <c r="Q5" s="102"/>
    </row>
    <row r="6" spans="1:17" ht="33" customHeight="1">
      <c r="A6" s="671" t="s">
        <v>8</v>
      </c>
      <c r="B6" s="672"/>
      <c r="C6" s="673" t="str">
        <f>VLOOKUP(L12,Reporte!$N$5:$BN$133,2,FALSE)</f>
        <v>Porcentaje de ejecución de procesos/procedimientos del Programa de Gobernanza SNS</v>
      </c>
      <c r="D6" s="673"/>
      <c r="E6" s="673"/>
      <c r="F6" s="673"/>
      <c r="G6" s="673"/>
      <c r="H6" s="673"/>
      <c r="I6" s="673"/>
      <c r="J6" s="673"/>
      <c r="K6" s="673"/>
      <c r="L6" s="673"/>
      <c r="M6" s="673"/>
      <c r="N6" s="673"/>
      <c r="O6" s="674"/>
      <c r="P6" s="99"/>
    </row>
    <row r="7" spans="1:17" ht="58.5" customHeight="1">
      <c r="A7" s="671" t="s">
        <v>10</v>
      </c>
      <c r="B7" s="672"/>
      <c r="C7" s="673" t="str">
        <f>VLOOKUP(L12,Reporte!A5:M133,10,FALSE)</f>
        <v>Establecer, implementar y mantener un marco de control para la gobernanza de datos que permita la ejecución de actividades necesarias para gestionar los datos y la información como activos estratégicos, garantizando su calidad, integridad, seguridad, disponibilidad y uso ético, con el fin de generar valor institucional y apoyar la toma de decisiones basada en evidencia en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 xml:space="preserve">Acciones para operar el Programa de Gobernanza SNS </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27.75" customHeight="1">
      <c r="A10" s="677"/>
      <c r="B10" s="678"/>
      <c r="C10" s="673" t="str">
        <f>VLOOKUP(L12,Reporte!$N$5:$BN$133,4,FALSE)</f>
        <v>Número de actividades ejecutadas</v>
      </c>
      <c r="D10" s="673"/>
      <c r="E10" s="673"/>
      <c r="F10" s="682" t="str">
        <f>VLOOKUP(L12,Reporte!$N$5:$BN$133,6,FALSE)</f>
        <v>Se mide el número de actividades ejecutadas sobre el Número de actividades programadas en el Programa de Gobernanza de datos para semestre*100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7" customHeight="1" thickBot="1">
      <c r="A12" s="679"/>
      <c r="B12" s="650"/>
      <c r="C12" s="686" t="str">
        <f>VLOOKUP(L12,Reporte!$N$5:$BN$133,5,FALSE)</f>
        <v>Número de actividades programadas en el Programa de Gobernanza de datos para semestre*100</v>
      </c>
      <c r="D12" s="673"/>
      <c r="E12" s="673"/>
      <c r="F12" s="682"/>
      <c r="G12" s="682"/>
      <c r="H12" s="682"/>
      <c r="I12" s="682"/>
      <c r="J12" s="687" t="str">
        <f>VLOOKUP(L12,Reporte!$N$5:$BN$133,7,FALSE)</f>
        <v>Eficacia</v>
      </c>
      <c r="K12" s="687"/>
      <c r="L12" s="688" t="s">
        <v>1880</v>
      </c>
      <c r="M12" s="688"/>
      <c r="N12" s="689">
        <f>VLOOKUP(L12,Reporte!$AP$5:$CAB$133,38,FALSE)</f>
        <v>2</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810">
        <f>VLOOKUP(L12,Reporte!$N$5:$BN$133,11,FALSE)</f>
        <v>1</v>
      </c>
      <c r="D15" s="811"/>
      <c r="E15" s="812"/>
      <c r="F15" s="715" t="str">
        <f>VLOOKUP(L12,Reporte!$N$5:$BN$133,9,FALSE)</f>
        <v>Trimestral</v>
      </c>
      <c r="G15" s="716"/>
      <c r="H15" s="683" t="s">
        <v>37</v>
      </c>
      <c r="I15" s="683"/>
      <c r="J15" s="721" t="s">
        <v>465</v>
      </c>
      <c r="K15" s="722"/>
      <c r="L15" s="723"/>
      <c r="M15" s="657" t="str">
        <f>VLOOKUP(L12,Reporte!$N$5:$BN$133,28,FALSE)</f>
        <v>Dirección de Innovación y Desarrollo - Subdirección de Analítica</v>
      </c>
      <c r="N15" s="658"/>
      <c r="O15" s="659"/>
      <c r="P15" s="99"/>
    </row>
    <row r="16" spans="1:17" ht="15.75">
      <c r="A16" s="705"/>
      <c r="B16" s="706"/>
      <c r="C16" s="813"/>
      <c r="D16" s="814"/>
      <c r="E16" s="815"/>
      <c r="F16" s="717"/>
      <c r="G16" s="718"/>
      <c r="H16" s="683" t="s">
        <v>40</v>
      </c>
      <c r="I16" s="683"/>
      <c r="J16" s="721" t="s">
        <v>466</v>
      </c>
      <c r="K16" s="722"/>
      <c r="L16" s="723"/>
      <c r="M16" s="660"/>
      <c r="N16" s="661"/>
      <c r="O16" s="662"/>
      <c r="P16" s="99"/>
    </row>
    <row r="17" spans="1:18" ht="16.5" thickBot="1">
      <c r="A17" s="707"/>
      <c r="B17" s="708"/>
      <c r="C17" s="816"/>
      <c r="D17" s="817"/>
      <c r="E17" s="818"/>
      <c r="F17" s="719"/>
      <c r="G17" s="720"/>
      <c r="H17" s="724" t="s">
        <v>42</v>
      </c>
      <c r="I17" s="724"/>
      <c r="J17" s="691" t="s">
        <v>467</v>
      </c>
      <c r="K17" s="692"/>
      <c r="L17" s="693"/>
      <c r="M17" s="663"/>
      <c r="N17" s="664"/>
      <c r="O17" s="665"/>
      <c r="P17" s="99"/>
    </row>
    <row r="18" spans="1:18" ht="16.5" thickBot="1">
      <c r="A18" s="731" t="s">
        <v>44</v>
      </c>
      <c r="B18" s="732"/>
      <c r="C18" s="732"/>
      <c r="D18" s="732"/>
      <c r="E18" s="732"/>
      <c r="F18" s="732"/>
      <c r="G18" s="732"/>
      <c r="H18" s="732"/>
      <c r="I18" s="732"/>
      <c r="J18" s="732"/>
      <c r="K18" s="732"/>
      <c r="L18" s="732"/>
      <c r="M18" s="732"/>
      <c r="N18" s="732"/>
      <c r="O18" s="733"/>
      <c r="P18" s="99"/>
    </row>
    <row r="19" spans="1:18"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c r="R19" s="207"/>
    </row>
    <row r="20" spans="1:18" ht="16.5" thickBot="1">
      <c r="A20" s="737" t="s">
        <v>48</v>
      </c>
      <c r="B20" s="738"/>
      <c r="C20" s="738"/>
      <c r="D20" s="738"/>
      <c r="E20" s="738"/>
      <c r="F20" s="738"/>
      <c r="G20" s="738"/>
      <c r="H20" s="738"/>
      <c r="I20" s="738"/>
      <c r="J20" s="738"/>
      <c r="K20" s="738"/>
      <c r="L20" s="738"/>
      <c r="M20" s="738"/>
      <c r="N20" s="738"/>
      <c r="O20" s="739"/>
      <c r="P20" s="99"/>
    </row>
    <row r="21" spans="1:18"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8"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8"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8" ht="16.5" thickBot="1">
      <c r="A24" s="737" t="s">
        <v>89</v>
      </c>
      <c r="B24" s="738"/>
      <c r="C24" s="738"/>
      <c r="D24" s="738"/>
      <c r="E24" s="738"/>
      <c r="F24" s="738"/>
      <c r="G24" s="738"/>
      <c r="H24" s="738"/>
      <c r="I24" s="738"/>
      <c r="J24" s="738"/>
      <c r="K24" s="738"/>
      <c r="L24" s="738"/>
      <c r="M24" s="738"/>
      <c r="N24" s="738"/>
      <c r="O24" s="739"/>
      <c r="P24" s="99"/>
    </row>
    <row r="25" spans="1:18" ht="31.5">
      <c r="A25" s="113" t="s">
        <v>90</v>
      </c>
      <c r="B25" s="107" t="s">
        <v>91</v>
      </c>
      <c r="C25" s="107" t="s">
        <v>92</v>
      </c>
      <c r="D25" s="114" t="s">
        <v>93</v>
      </c>
      <c r="E25" s="115"/>
      <c r="F25" s="115"/>
      <c r="G25" s="740"/>
      <c r="H25" s="740"/>
      <c r="I25" s="740"/>
      <c r="J25" s="740"/>
      <c r="K25" s="740"/>
      <c r="L25" s="740"/>
      <c r="M25" s="740"/>
      <c r="N25" s="740"/>
      <c r="O25" s="742"/>
      <c r="P25" s="99"/>
    </row>
    <row r="26" spans="1:18"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8"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8"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8"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8"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8"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8"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69"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83.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87.7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205.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AF4E-94F4-4BC5-B450-592FEE3C03BA}">
  <sheetPr codeName="Hoja90"/>
  <dimension ref="A1:Q67"/>
  <sheetViews>
    <sheetView view="pageBreakPreview" zoomScale="80" zoomScaleNormal="73" zoomScaleSheetLayoutView="80" zoomScalePageLayoutView="55" workbookViewId="0">
      <selection activeCell="R24" sqref="R2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15.75">
      <c r="A3" s="635"/>
      <c r="B3" s="636"/>
      <c r="C3" s="647" t="s">
        <v>5</v>
      </c>
      <c r="D3" s="648"/>
      <c r="E3" s="648"/>
      <c r="F3" s="648"/>
      <c r="G3" s="648"/>
      <c r="H3" s="648"/>
      <c r="I3" s="648"/>
      <c r="J3" s="648"/>
      <c r="K3" s="648"/>
      <c r="L3" s="655" t="s">
        <v>6</v>
      </c>
      <c r="M3" s="656"/>
      <c r="N3" s="651">
        <v>1</v>
      </c>
      <c r="O3" s="652"/>
      <c r="P3" s="99"/>
    </row>
    <row r="4" spans="1:17" ht="16.5"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E2 Gobernanza de datos, información e innovación ​</v>
      </c>
      <c r="D5" s="669"/>
      <c r="E5" s="669"/>
      <c r="F5" s="669"/>
      <c r="G5" s="669"/>
      <c r="H5" s="669"/>
      <c r="I5" s="669"/>
      <c r="J5" s="669"/>
      <c r="K5" s="669"/>
      <c r="L5" s="669"/>
      <c r="M5" s="669"/>
      <c r="N5" s="669"/>
      <c r="O5" s="670"/>
      <c r="P5" s="101"/>
      <c r="Q5" s="102"/>
    </row>
    <row r="6" spans="1:17" ht="31.5" customHeight="1">
      <c r="A6" s="671" t="s">
        <v>8</v>
      </c>
      <c r="B6" s="672"/>
      <c r="C6" s="673" t="str">
        <f>VLOOKUP(L12,Reporte!$N$5:$BN$133,2,FALSE)</f>
        <v>Porcentaje de ejecución de procesos y procedimientos del Programa de inteligencia de negocios y analítica (Programa centro de excelencia de BI&amp;A)</v>
      </c>
      <c r="D6" s="673"/>
      <c r="E6" s="673"/>
      <c r="F6" s="673"/>
      <c r="G6" s="673"/>
      <c r="H6" s="673"/>
      <c r="I6" s="673"/>
      <c r="J6" s="673"/>
      <c r="K6" s="673"/>
      <c r="L6" s="673"/>
      <c r="M6" s="673"/>
      <c r="N6" s="673"/>
      <c r="O6" s="674"/>
      <c r="P6" s="99"/>
    </row>
    <row r="7" spans="1:17" ht="48" customHeight="1">
      <c r="A7" s="671" t="s">
        <v>10</v>
      </c>
      <c r="B7" s="672"/>
      <c r="C7" s="673" t="str">
        <f>VLOOKUP(L12,Reporte!A5:M133,10,FALSE)</f>
        <v>Establecer, implementar y mantener un marco de control para la gobernanza de datos que permita la ejecución de actividades necesarias para gestionar los datos y la información como activos estratégicos, garantizando su calidad, integridad, seguridad, disponibilidad y uso ético, con el fin de generar valor institucional y apoyar la toma de decisiones basada en evidencia en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Acciones para Operar el Programa de Inteligencia de Negocios y Analítica (BI&amp;A-CoE)</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2.25" customHeight="1">
      <c r="A10" s="677"/>
      <c r="B10" s="678"/>
      <c r="C10" s="673" t="str">
        <f>VLOOKUP(L12,Reporte!$N$5:$BN$133,4,FALSE)</f>
        <v>Número de actividades ejecutadas</v>
      </c>
      <c r="D10" s="673"/>
      <c r="E10" s="673"/>
      <c r="F10" s="682" t="str">
        <f>VLOOKUP(L12,Reporte!$N$5:$BN$133,6,FALSE)</f>
        <v>Se mide el número de actividades ejecutadas sobre el Número de actividades programadas en el Programa de inteligencia de negocios y analítica datos para semestre*100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71.25" customHeight="1" thickBot="1">
      <c r="A12" s="679"/>
      <c r="B12" s="650"/>
      <c r="C12" s="686" t="str">
        <f>VLOOKUP(L12,Reporte!$N$5:$BN$133,5,FALSE)</f>
        <v>Número de actividades programadas en el Programa de inteligencia de negocios y analítica datos para semestre*100</v>
      </c>
      <c r="D12" s="673"/>
      <c r="E12" s="673"/>
      <c r="F12" s="682"/>
      <c r="G12" s="682"/>
      <c r="H12" s="682"/>
      <c r="I12" s="682"/>
      <c r="J12" s="687" t="str">
        <f>VLOOKUP(L12,Reporte!$N$5:$BN$133,7,FALSE)</f>
        <v>Eficacia</v>
      </c>
      <c r="K12" s="687"/>
      <c r="L12" s="688" t="s">
        <v>1883</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Dirección de Innovación y Desarrollo - Subdirección de Analítica</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MAX(C22:N22)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77.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26"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B006-789B-418A-84CE-6FB5F1AE53A2}">
  <sheetPr codeName="Hoja91"/>
  <dimension ref="A1:Q67"/>
  <sheetViews>
    <sheetView view="pageBreakPreview" zoomScale="80" zoomScaleNormal="73" zoomScaleSheetLayoutView="80" zoomScalePageLayoutView="55" workbookViewId="0">
      <selection activeCell="R23" sqref="R23"/>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0.25"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E2 Gobernanza de datos, información e innovación ​</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Acciones ejecutadas para la implementación de la Política de Gestión de la Información Estadística en la SNS y Certificación de Operaciones Estadísticas</v>
      </c>
      <c r="D6" s="673"/>
      <c r="E6" s="673"/>
      <c r="F6" s="673"/>
      <c r="G6" s="673"/>
      <c r="H6" s="673"/>
      <c r="I6" s="673"/>
      <c r="J6" s="673"/>
      <c r="K6" s="673"/>
      <c r="L6" s="673"/>
      <c r="M6" s="673"/>
      <c r="N6" s="673"/>
      <c r="O6" s="674"/>
      <c r="P6" s="99"/>
    </row>
    <row r="7" spans="1:17" ht="58.5" customHeight="1">
      <c r="A7" s="671" t="s">
        <v>10</v>
      </c>
      <c r="B7" s="672"/>
      <c r="C7" s="673" t="str">
        <f>VLOOKUP(L12,Reporte!A5:M133,10,FALSE)</f>
        <v>Establecer, implementar y mantener un marco de control para la gobernanza de datos que permita la ejecución de actividades necesarias para gestionar los datos y la información como activos estratégicos, garantizando su calidad, integridad, seguridad, disponibilidad y uso ético, con el fin de generar valor institucional y apoyar la toma de decisiones basada en evidencia en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Ejecutar acciones para la implementación de la Política de Gestión de la Información Estadística en la SNS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2.75" customHeight="1">
      <c r="A10" s="677"/>
      <c r="B10" s="678"/>
      <c r="C10" s="673" t="str">
        <f>VLOOKUP(L12,Reporte!$N$5:$BN$133,4,FALSE)</f>
        <v>Número total de acciones ejecutados para la Gestión de la Información Estadística</v>
      </c>
      <c r="D10" s="673"/>
      <c r="E10" s="673"/>
      <c r="F10" s="682" t="str">
        <f>VLOOKUP(L12,Reporte!$N$5:$BN$133,6,FALSE)</f>
        <v>Se mide el número de Número total de acciones ejecutados para la Gestión de la Información Estadística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29.25" customHeight="1" thickBot="1">
      <c r="A12" s="679"/>
      <c r="B12" s="650"/>
      <c r="C12" s="686">
        <f>VLOOKUP(L12,Reporte!$N$5:$BN$133,5,FALSE)</f>
        <v>0</v>
      </c>
      <c r="D12" s="673"/>
      <c r="E12" s="673"/>
      <c r="F12" s="682"/>
      <c r="G12" s="682"/>
      <c r="H12" s="682"/>
      <c r="I12" s="682"/>
      <c r="J12" s="687" t="str">
        <f>VLOOKUP(L12,Reporte!$N$5:$BN$133,7,FALSE)</f>
        <v>Eficacia</v>
      </c>
      <c r="K12" s="687"/>
      <c r="L12" s="688" t="s">
        <v>1886</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16</v>
      </c>
      <c r="D15" s="779"/>
      <c r="E15" s="780"/>
      <c r="F15" s="715" t="str">
        <f>VLOOKUP(L12,Reporte!$N$5:$BN$133,9,FALSE)</f>
        <v>Trimestral</v>
      </c>
      <c r="G15" s="716"/>
      <c r="H15" s="683" t="s">
        <v>37</v>
      </c>
      <c r="I15" s="683"/>
      <c r="J15" s="721" t="s">
        <v>465</v>
      </c>
      <c r="K15" s="722"/>
      <c r="L15" s="723"/>
      <c r="M15" s="657" t="str">
        <f>VLOOKUP(L12,Reporte!$N$5:$BN$133,28,FALSE)</f>
        <v>Dirección de Innovación y Desarrollo - Subdirección de Analítica</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16</v>
      </c>
      <c r="D26" s="131">
        <f>+C26*0.98</f>
        <v>15.68</v>
      </c>
      <c r="E26" s="118"/>
      <c r="F26" s="118"/>
      <c r="G26" s="730"/>
      <c r="H26" s="730"/>
      <c r="I26" s="741"/>
      <c r="J26" s="741"/>
      <c r="K26" s="741"/>
      <c r="L26" s="730"/>
      <c r="M26" s="730"/>
      <c r="N26" s="730"/>
      <c r="O26" s="743"/>
      <c r="P26" s="119"/>
      <c r="Q26" s="120"/>
    </row>
    <row r="27" spans="1:17" s="98" customFormat="1" ht="15">
      <c r="A27" s="116" t="s">
        <v>95</v>
      </c>
      <c r="B27" s="131">
        <f>+D22</f>
        <v>0</v>
      </c>
      <c r="C27" s="131">
        <f>+C26</f>
        <v>16</v>
      </c>
      <c r="D27" s="131">
        <f>+D26</f>
        <v>15.68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16</v>
      </c>
      <c r="D28" s="131">
        <f t="shared" si="0"/>
        <v>15.68</v>
      </c>
      <c r="E28" s="118"/>
      <c r="F28" s="118"/>
      <c r="G28" s="730"/>
      <c r="H28" s="730"/>
      <c r="I28" s="730"/>
      <c r="J28" s="730"/>
      <c r="K28" s="118"/>
      <c r="L28" s="730"/>
      <c r="M28" s="730"/>
      <c r="N28" s="730"/>
      <c r="O28" s="743"/>
      <c r="P28" s="119"/>
      <c r="Q28" s="120"/>
    </row>
    <row r="29" spans="1:17" s="98" customFormat="1" ht="15">
      <c r="A29" s="116" t="s">
        <v>97</v>
      </c>
      <c r="B29" s="131">
        <f>+F22</f>
        <v>0</v>
      </c>
      <c r="C29" s="131">
        <f t="shared" si="0"/>
        <v>16</v>
      </c>
      <c r="D29" s="131">
        <f t="shared" si="0"/>
        <v>15.68</v>
      </c>
      <c r="E29" s="118"/>
      <c r="F29" s="118"/>
      <c r="G29" s="730"/>
      <c r="H29" s="730"/>
      <c r="I29" s="730"/>
      <c r="J29" s="730"/>
      <c r="K29" s="118"/>
      <c r="L29" s="730"/>
      <c r="M29" s="730"/>
      <c r="N29" s="730"/>
      <c r="O29" s="743"/>
      <c r="P29" s="119"/>
      <c r="Q29" s="120"/>
    </row>
    <row r="30" spans="1:17" s="98" customFormat="1" ht="15">
      <c r="A30" s="116" t="s">
        <v>98</v>
      </c>
      <c r="B30" s="131">
        <f>+G22</f>
        <v>0</v>
      </c>
      <c r="C30" s="131">
        <f t="shared" si="0"/>
        <v>16</v>
      </c>
      <c r="D30" s="131">
        <f t="shared" si="0"/>
        <v>15.68</v>
      </c>
      <c r="E30" s="118"/>
      <c r="F30" s="118"/>
      <c r="G30" s="730"/>
      <c r="H30" s="730"/>
      <c r="I30" s="730"/>
      <c r="J30" s="730"/>
      <c r="K30" s="118"/>
      <c r="L30" s="730"/>
      <c r="M30" s="730"/>
      <c r="N30" s="730"/>
      <c r="O30" s="743"/>
      <c r="P30" s="119"/>
      <c r="Q30" s="120"/>
    </row>
    <row r="31" spans="1:17" s="98" customFormat="1" ht="15">
      <c r="A31" s="116" t="s">
        <v>99</v>
      </c>
      <c r="B31" s="131">
        <f>+H22</f>
        <v>0</v>
      </c>
      <c r="C31" s="131">
        <f t="shared" si="0"/>
        <v>16</v>
      </c>
      <c r="D31" s="131">
        <f t="shared" si="0"/>
        <v>15.68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16</v>
      </c>
      <c r="D32" s="131">
        <f t="shared" si="0"/>
        <v>15.68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16</v>
      </c>
      <c r="D33" s="131">
        <f t="shared" si="0"/>
        <v>15.68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16</v>
      </c>
      <c r="D34" s="131">
        <f t="shared" si="0"/>
        <v>15.68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16</v>
      </c>
      <c r="D35" s="131">
        <f t="shared" si="0"/>
        <v>15.68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16</v>
      </c>
      <c r="D36" s="131">
        <f t="shared" si="0"/>
        <v>15.68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16</v>
      </c>
      <c r="D37" s="131">
        <f t="shared" si="0"/>
        <v>15.68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16</v>
      </c>
      <c r="D38" s="133">
        <f>+D37</f>
        <v>15.68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58.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58.5" customHeight="1" thickBot="1">
      <c r="A51" s="756" t="str">
        <f>VLOOKUP(L12,Reporte!$N$5:$BZ$133,59,FALSE)</f>
        <v>-</v>
      </c>
      <c r="B51" s="757"/>
      <c r="C51" s="757"/>
      <c r="D51" s="757"/>
      <c r="E51" s="757"/>
      <c r="F51" s="757"/>
      <c r="G51" s="757"/>
      <c r="H51" s="757"/>
      <c r="I51" s="757"/>
      <c r="J51" s="757"/>
      <c r="K51" s="757"/>
      <c r="L51" s="757"/>
      <c r="M51" s="757"/>
      <c r="N51" s="757"/>
      <c r="O51" s="758"/>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BBE36-E813-41BE-8A93-2F89DF91C3E4}">
  <sheetPr codeName="Hoja92"/>
  <dimension ref="A1:Q67"/>
  <sheetViews>
    <sheetView view="pageBreakPreview" zoomScale="80" zoomScaleNormal="73" zoomScaleSheetLayoutView="80" zoomScalePageLayoutView="55" workbookViewId="0">
      <selection activeCell="S19" sqref="S19"/>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E4 Gestión de Tecnologías y la Información​​</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Avance en el cumplimiento del Plan Estratégico de Tecnologías de la Información y las Comunicaciones PETI</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planificación, implementación, operación y mejora continua de las tecnologías de la información, asegurando su alineación con los objetivos institucionales, la eficiencia operativa, la seguridad de la información y la prestación de servicios digitales confiables, oportunos y centrados en el usuario en la Superintendencia Nacional de Salud.</v>
      </c>
      <c r="D7" s="673"/>
      <c r="E7" s="673"/>
      <c r="F7" s="673"/>
      <c r="G7" s="673"/>
      <c r="H7" s="673"/>
      <c r="I7" s="673"/>
      <c r="J7" s="673"/>
      <c r="K7" s="673"/>
      <c r="L7" s="673"/>
      <c r="M7" s="673"/>
      <c r="N7" s="673"/>
      <c r="O7" s="674"/>
      <c r="P7" s="99"/>
    </row>
    <row r="8" spans="1:17" ht="15.75">
      <c r="A8" s="675" t="s">
        <v>464</v>
      </c>
      <c r="B8" s="656"/>
      <c r="C8" s="673" t="str">
        <f>VLOOKUP(L12,Reporte!$A$5:$N$133,13,FALSE)</f>
        <v>Ejecutar las actividades para el cumplimiento del PETI.</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78" customHeight="1">
      <c r="A10" s="677"/>
      <c r="B10" s="678"/>
      <c r="C10" s="673" t="str">
        <f>VLOOKUP(L12,Reporte!$N$5:$BN$133,4,FALSE)</f>
        <v>Número de acciones ejecutadas para actualización e implementación del Plan Estratégico de Tecnologías de la información -PETI</v>
      </c>
      <c r="D10" s="673"/>
      <c r="E10" s="673"/>
      <c r="F10" s="682" t="str">
        <f>VLOOKUP(L12,Reporte!$N$5:$BN$133,6,FALSE)</f>
        <v>Se mide el número de acciones ejecutadas para actualización e implementación del Plan Estratégico de Tecnologías de la información -PETI</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8.5" customHeight="1" thickBot="1">
      <c r="A12" s="679"/>
      <c r="B12" s="650"/>
      <c r="C12" s="686">
        <f>VLOOKUP(L12,Reporte!$N$5:$BN$133,5,FALSE)</f>
        <v>0</v>
      </c>
      <c r="D12" s="673"/>
      <c r="E12" s="673"/>
      <c r="F12" s="682"/>
      <c r="G12" s="682"/>
      <c r="H12" s="682"/>
      <c r="I12" s="682"/>
      <c r="J12" s="687" t="str">
        <f>VLOOKUP(L12,Reporte!$N$5:$BN$133,7,FALSE)</f>
        <v>Eficacia</v>
      </c>
      <c r="K12" s="687"/>
      <c r="L12" s="688" t="s">
        <v>1889</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46</v>
      </c>
      <c r="D15" s="779"/>
      <c r="E15" s="780"/>
      <c r="F15" s="715" t="str">
        <f>VLOOKUP(L12,Reporte!$N$5:$BN$133,9,FALSE)</f>
        <v>Trimestral</v>
      </c>
      <c r="G15" s="716"/>
      <c r="H15" s="683" t="s">
        <v>37</v>
      </c>
      <c r="I15" s="683"/>
      <c r="J15" s="721" t="s">
        <v>465</v>
      </c>
      <c r="K15" s="722"/>
      <c r="L15" s="723"/>
      <c r="M15" s="657" t="str">
        <f>VLOOKUP(L12,Reporte!$N$5:$BN$133,28,FALSE)</f>
        <v>Dirección de Innovación y Desarrollo - Subdirección de Tecnologías de la Información</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MAX(C22:N22)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MAX(C23:N23)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46</v>
      </c>
      <c r="D26" s="131">
        <f>+C26*0.98</f>
        <v>45.08</v>
      </c>
      <c r="E26" s="118"/>
      <c r="F26" s="118"/>
      <c r="G26" s="730"/>
      <c r="H26" s="730"/>
      <c r="I26" s="741"/>
      <c r="J26" s="741"/>
      <c r="K26" s="741"/>
      <c r="L26" s="730"/>
      <c r="M26" s="730"/>
      <c r="N26" s="730"/>
      <c r="O26" s="743"/>
      <c r="P26" s="119"/>
      <c r="Q26" s="120"/>
    </row>
    <row r="27" spans="1:17" s="98" customFormat="1" ht="15">
      <c r="A27" s="116" t="s">
        <v>95</v>
      </c>
      <c r="B27" s="131">
        <f>+D22</f>
        <v>0</v>
      </c>
      <c r="C27" s="131">
        <f>+C26</f>
        <v>46</v>
      </c>
      <c r="D27" s="131">
        <f>+D26</f>
        <v>45.08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46</v>
      </c>
      <c r="D28" s="131">
        <f t="shared" si="0"/>
        <v>45.08</v>
      </c>
      <c r="E28" s="118"/>
      <c r="F28" s="118"/>
      <c r="G28" s="730"/>
      <c r="H28" s="730"/>
      <c r="I28" s="730"/>
      <c r="J28" s="730"/>
      <c r="K28" s="118"/>
      <c r="L28" s="730"/>
      <c r="M28" s="730"/>
      <c r="N28" s="730"/>
      <c r="O28" s="743"/>
      <c r="P28" s="119"/>
      <c r="Q28" s="120"/>
    </row>
    <row r="29" spans="1:17" s="98" customFormat="1" ht="15">
      <c r="A29" s="116" t="s">
        <v>97</v>
      </c>
      <c r="B29" s="131">
        <f>+F22</f>
        <v>0</v>
      </c>
      <c r="C29" s="131">
        <f t="shared" si="0"/>
        <v>46</v>
      </c>
      <c r="D29" s="131">
        <f t="shared" si="0"/>
        <v>45.08</v>
      </c>
      <c r="E29" s="118"/>
      <c r="F29" s="118"/>
      <c r="G29" s="730"/>
      <c r="H29" s="730"/>
      <c r="I29" s="730"/>
      <c r="J29" s="730"/>
      <c r="K29" s="118"/>
      <c r="L29" s="730"/>
      <c r="M29" s="730"/>
      <c r="N29" s="730"/>
      <c r="O29" s="743"/>
      <c r="P29" s="119"/>
      <c r="Q29" s="120"/>
    </row>
    <row r="30" spans="1:17" s="98" customFormat="1" ht="15">
      <c r="A30" s="116" t="s">
        <v>98</v>
      </c>
      <c r="B30" s="131">
        <f>+G22</f>
        <v>0</v>
      </c>
      <c r="C30" s="131">
        <f t="shared" si="0"/>
        <v>46</v>
      </c>
      <c r="D30" s="131">
        <f t="shared" si="0"/>
        <v>45.08</v>
      </c>
      <c r="E30" s="118"/>
      <c r="F30" s="118"/>
      <c r="G30" s="730"/>
      <c r="H30" s="730"/>
      <c r="I30" s="730"/>
      <c r="J30" s="730"/>
      <c r="K30" s="118"/>
      <c r="L30" s="730"/>
      <c r="M30" s="730"/>
      <c r="N30" s="730"/>
      <c r="O30" s="743"/>
      <c r="P30" s="119"/>
      <c r="Q30" s="120"/>
    </row>
    <row r="31" spans="1:17" s="98" customFormat="1" ht="15">
      <c r="A31" s="116" t="s">
        <v>99</v>
      </c>
      <c r="B31" s="131">
        <f>+H22</f>
        <v>0</v>
      </c>
      <c r="C31" s="131">
        <f t="shared" si="0"/>
        <v>46</v>
      </c>
      <c r="D31" s="131">
        <f t="shared" si="0"/>
        <v>45.08</v>
      </c>
      <c r="E31" s="118"/>
      <c r="F31" s="118"/>
      <c r="G31" s="730"/>
      <c r="H31" s="730"/>
      <c r="I31" s="730"/>
      <c r="J31" s="730"/>
      <c r="K31" s="118"/>
      <c r="L31" s="730"/>
      <c r="M31" s="730"/>
      <c r="N31" s="730"/>
      <c r="O31" s="743"/>
      <c r="P31" s="119"/>
      <c r="Q31" s="120"/>
    </row>
    <row r="32" spans="1:17" s="98" customFormat="1" ht="15">
      <c r="A32" s="116" t="s">
        <v>100</v>
      </c>
      <c r="B32" s="131">
        <f>+I22</f>
        <v>0</v>
      </c>
      <c r="C32" s="131">
        <f t="shared" si="0"/>
        <v>46</v>
      </c>
      <c r="D32" s="131">
        <f t="shared" si="0"/>
        <v>45.08</v>
      </c>
      <c r="E32" s="118"/>
      <c r="F32" s="118"/>
      <c r="G32" s="730"/>
      <c r="H32" s="730"/>
      <c r="I32" s="730"/>
      <c r="J32" s="730"/>
      <c r="K32" s="118"/>
      <c r="L32" s="730"/>
      <c r="M32" s="730"/>
      <c r="N32" s="730"/>
      <c r="O32" s="743"/>
      <c r="P32" s="119"/>
      <c r="Q32" s="120"/>
    </row>
    <row r="33" spans="1:17" s="98" customFormat="1" ht="15">
      <c r="A33" s="116" t="s">
        <v>101</v>
      </c>
      <c r="B33" s="131">
        <f>+J22</f>
        <v>0</v>
      </c>
      <c r="C33" s="131">
        <f t="shared" si="0"/>
        <v>46</v>
      </c>
      <c r="D33" s="131">
        <f t="shared" si="0"/>
        <v>45.08</v>
      </c>
      <c r="E33" s="118"/>
      <c r="F33" s="118"/>
      <c r="G33" s="730"/>
      <c r="H33" s="730"/>
      <c r="I33" s="730"/>
      <c r="J33" s="730"/>
      <c r="K33" s="118"/>
      <c r="L33" s="730"/>
      <c r="M33" s="730"/>
      <c r="N33" s="730"/>
      <c r="O33" s="743"/>
      <c r="P33" s="119"/>
      <c r="Q33" s="120"/>
    </row>
    <row r="34" spans="1:17" s="98" customFormat="1" ht="15">
      <c r="A34" s="116" t="s">
        <v>102</v>
      </c>
      <c r="B34" s="131">
        <f>+K22</f>
        <v>0</v>
      </c>
      <c r="C34" s="131">
        <f t="shared" si="0"/>
        <v>46</v>
      </c>
      <c r="D34" s="131">
        <f t="shared" si="0"/>
        <v>45.08</v>
      </c>
      <c r="E34" s="118"/>
      <c r="F34" s="118"/>
      <c r="G34" s="730"/>
      <c r="H34" s="730"/>
      <c r="I34" s="730"/>
      <c r="J34" s="730"/>
      <c r="K34" s="118"/>
      <c r="L34" s="730"/>
      <c r="M34" s="730"/>
      <c r="N34" s="730"/>
      <c r="O34" s="743"/>
      <c r="P34" s="119"/>
      <c r="Q34" s="120"/>
    </row>
    <row r="35" spans="1:17" s="98" customFormat="1" ht="15">
      <c r="A35" s="116" t="s">
        <v>103</v>
      </c>
      <c r="B35" s="131">
        <f>+L22</f>
        <v>0</v>
      </c>
      <c r="C35" s="131">
        <f t="shared" si="0"/>
        <v>46</v>
      </c>
      <c r="D35" s="131">
        <f t="shared" si="0"/>
        <v>45.08</v>
      </c>
      <c r="E35" s="118"/>
      <c r="F35" s="118"/>
      <c r="G35" s="730"/>
      <c r="H35" s="730"/>
      <c r="I35" s="730"/>
      <c r="J35" s="730"/>
      <c r="K35" s="118"/>
      <c r="L35" s="730"/>
      <c r="M35" s="730"/>
      <c r="N35" s="730"/>
      <c r="O35" s="743"/>
      <c r="P35" s="119"/>
      <c r="Q35" s="120"/>
    </row>
    <row r="36" spans="1:17" s="98" customFormat="1" ht="15">
      <c r="A36" s="116" t="s">
        <v>104</v>
      </c>
      <c r="B36" s="131">
        <f>+M22</f>
        <v>0</v>
      </c>
      <c r="C36" s="131">
        <f t="shared" si="0"/>
        <v>46</v>
      </c>
      <c r="D36" s="131">
        <f t="shared" si="0"/>
        <v>45.08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46</v>
      </c>
      <c r="D37" s="131">
        <f t="shared" si="0"/>
        <v>45.08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46</v>
      </c>
      <c r="D38" s="133">
        <f>+D37</f>
        <v>45.08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8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114.7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1038B-5FB7-4225-B9BA-2411A31C06B1}">
  <sheetPr codeName="Hoja9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E4 Gestión de Tecnologías y la Información​​</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Avance en el cumplimiento del Plan de Seguridad y Privacidad de la Información y Seguridad Digital</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planificación, implementación, operación y mejora continua de las tecnologías de la información, asegurando su alineación con los objetivos institucionales, la eficiencia operativa, la seguridad de la información y la prestación de servicios digitales confiables, oportunos y centrados en el usuario en la Superintendencia Nacional de Salud.</v>
      </c>
      <c r="D7" s="673"/>
      <c r="E7" s="673"/>
      <c r="F7" s="673"/>
      <c r="G7" s="673"/>
      <c r="H7" s="673"/>
      <c r="I7" s="673"/>
      <c r="J7" s="673"/>
      <c r="K7" s="673"/>
      <c r="L7" s="673"/>
      <c r="M7" s="673"/>
      <c r="N7" s="673"/>
      <c r="O7" s="674"/>
      <c r="P7" s="99"/>
    </row>
    <row r="8" spans="1:17" ht="34.5" customHeight="1">
      <c r="A8" s="675" t="s">
        <v>464</v>
      </c>
      <c r="B8" s="656"/>
      <c r="C8" s="673" t="str">
        <f>VLOOKUP(L12,Reporte!$A$5:$N$133,13,FALSE)</f>
        <v>Ejecutar las actividades para el cumplimiento del plan de seguridad y privacidad de la información y seguridad digital.</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56.25" customHeight="1">
      <c r="A10" s="677"/>
      <c r="B10" s="678"/>
      <c r="C10" s="673" t="str">
        <f>VLOOKUP(L12,Reporte!$N$5:$BN$133,4,FALSE)</f>
        <v>Número de actividades cumplidas del plan de seguridad y privacidad de la Información de la STI</v>
      </c>
      <c r="D10" s="673"/>
      <c r="E10" s="673"/>
      <c r="F10" s="682" t="str">
        <f>VLOOKUP(L12,Reporte!$N$5:$BN$133,6,FALSE)</f>
        <v>Se mide el número de actividades cumplidas del plan de seguridad y privacidad de la Información de la STI</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1892</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99">
        <f>VLOOKUP(L12,Reporte!$N$5:$BN$133,11,FALSE)</f>
        <v>40</v>
      </c>
      <c r="D15" s="800"/>
      <c r="E15" s="801"/>
      <c r="F15" s="715" t="str">
        <f>VLOOKUP(L12,Reporte!$N$5:$BN$133,9,FALSE)</f>
        <v>Trimestral</v>
      </c>
      <c r="G15" s="716"/>
      <c r="H15" s="683" t="s">
        <v>37</v>
      </c>
      <c r="I15" s="683"/>
      <c r="J15" s="721" t="s">
        <v>465</v>
      </c>
      <c r="K15" s="722"/>
      <c r="L15" s="723"/>
      <c r="M15" s="657" t="str">
        <f>VLOOKUP(L12,Reporte!$N$5:$BN$133,28,FALSE)</f>
        <v>Dirección de Innovación y Desarrollo - Subdirección de Tecnologías de la Información</v>
      </c>
      <c r="N15" s="658"/>
      <c r="O15" s="659"/>
      <c r="P15" s="99"/>
    </row>
    <row r="16" spans="1:17" ht="15.75">
      <c r="A16" s="705"/>
      <c r="B16" s="706"/>
      <c r="C16" s="802"/>
      <c r="D16" s="803"/>
      <c r="E16" s="804"/>
      <c r="F16" s="717"/>
      <c r="G16" s="718"/>
      <c r="H16" s="683" t="s">
        <v>40</v>
      </c>
      <c r="I16" s="683"/>
      <c r="J16" s="721" t="s">
        <v>466</v>
      </c>
      <c r="K16" s="722"/>
      <c r="L16" s="723"/>
      <c r="M16" s="660"/>
      <c r="N16" s="661"/>
      <c r="O16" s="662"/>
      <c r="P16" s="99"/>
    </row>
    <row r="17" spans="1:17" ht="16.5" thickBot="1">
      <c r="A17" s="707"/>
      <c r="B17" s="708"/>
      <c r="C17" s="805"/>
      <c r="D17" s="806"/>
      <c r="E17" s="807"/>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40</v>
      </c>
      <c r="D26" s="131">
        <f>+C26*0.98</f>
        <v>39.200000000000003</v>
      </c>
      <c r="E26" s="118"/>
      <c r="F26" s="118"/>
      <c r="G26" s="730"/>
      <c r="H26" s="730"/>
      <c r="I26" s="741"/>
      <c r="J26" s="741"/>
      <c r="K26" s="741"/>
      <c r="L26" s="730"/>
      <c r="M26" s="730"/>
      <c r="N26" s="730"/>
      <c r="O26" s="743"/>
      <c r="P26" s="119"/>
      <c r="Q26" s="120"/>
    </row>
    <row r="27" spans="1:17" s="98" customFormat="1" ht="15">
      <c r="A27" s="116" t="s">
        <v>95</v>
      </c>
      <c r="B27" s="131">
        <f>+D22</f>
        <v>0</v>
      </c>
      <c r="C27" s="131">
        <f>+C26</f>
        <v>40</v>
      </c>
      <c r="D27" s="131">
        <f>+D26</f>
        <v>39.200000000000003</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40</v>
      </c>
      <c r="D28" s="131">
        <f t="shared" si="0"/>
        <v>39.200000000000003</v>
      </c>
      <c r="E28" s="118"/>
      <c r="F28" s="118"/>
      <c r="G28" s="730"/>
      <c r="H28" s="730"/>
      <c r="I28" s="730"/>
      <c r="J28" s="730"/>
      <c r="K28" s="118"/>
      <c r="L28" s="730"/>
      <c r="M28" s="730"/>
      <c r="N28" s="730"/>
      <c r="O28" s="743"/>
      <c r="P28" s="119"/>
      <c r="Q28" s="120"/>
    </row>
    <row r="29" spans="1:17" s="98" customFormat="1" ht="15">
      <c r="A29" s="116" t="s">
        <v>97</v>
      </c>
      <c r="B29" s="131">
        <f>+F22</f>
        <v>0</v>
      </c>
      <c r="C29" s="131">
        <f t="shared" si="0"/>
        <v>40</v>
      </c>
      <c r="D29" s="131">
        <f t="shared" si="0"/>
        <v>39.200000000000003</v>
      </c>
      <c r="E29" s="118"/>
      <c r="F29" s="118"/>
      <c r="G29" s="730"/>
      <c r="H29" s="730"/>
      <c r="I29" s="730"/>
      <c r="J29" s="730"/>
      <c r="K29" s="118"/>
      <c r="L29" s="730"/>
      <c r="M29" s="730"/>
      <c r="N29" s="730"/>
      <c r="O29" s="743"/>
      <c r="P29" s="119"/>
      <c r="Q29" s="120"/>
    </row>
    <row r="30" spans="1:17" s="98" customFormat="1" ht="15">
      <c r="A30" s="116" t="s">
        <v>98</v>
      </c>
      <c r="B30" s="131">
        <f>+G22</f>
        <v>0</v>
      </c>
      <c r="C30" s="131">
        <f t="shared" si="0"/>
        <v>40</v>
      </c>
      <c r="D30" s="131">
        <f t="shared" si="0"/>
        <v>39.200000000000003</v>
      </c>
      <c r="E30" s="118"/>
      <c r="F30" s="118"/>
      <c r="G30" s="730"/>
      <c r="H30" s="730"/>
      <c r="I30" s="730"/>
      <c r="J30" s="730"/>
      <c r="K30" s="118"/>
      <c r="L30" s="730"/>
      <c r="M30" s="730"/>
      <c r="N30" s="730"/>
      <c r="O30" s="743"/>
      <c r="P30" s="119"/>
      <c r="Q30" s="120"/>
    </row>
    <row r="31" spans="1:17" s="98" customFormat="1" ht="15">
      <c r="A31" s="116" t="s">
        <v>99</v>
      </c>
      <c r="B31" s="131">
        <f>+H22</f>
        <v>0</v>
      </c>
      <c r="C31" s="131">
        <f t="shared" si="0"/>
        <v>40</v>
      </c>
      <c r="D31" s="131">
        <f t="shared" si="0"/>
        <v>39.200000000000003</v>
      </c>
      <c r="E31" s="118"/>
      <c r="F31" s="118"/>
      <c r="G31" s="730"/>
      <c r="H31" s="730"/>
      <c r="I31" s="730"/>
      <c r="J31" s="730"/>
      <c r="K31" s="118"/>
      <c r="L31" s="730"/>
      <c r="M31" s="730"/>
      <c r="N31" s="730"/>
      <c r="O31" s="743"/>
      <c r="P31" s="119"/>
      <c r="Q31" s="120"/>
    </row>
    <row r="32" spans="1:17" s="98" customFormat="1" ht="15">
      <c r="A32" s="116" t="s">
        <v>100</v>
      </c>
      <c r="B32" s="131">
        <f>+I22</f>
        <v>0</v>
      </c>
      <c r="C32" s="131">
        <f t="shared" si="0"/>
        <v>40</v>
      </c>
      <c r="D32" s="131">
        <f t="shared" si="0"/>
        <v>39.200000000000003</v>
      </c>
      <c r="E32" s="118"/>
      <c r="F32" s="118"/>
      <c r="G32" s="730"/>
      <c r="H32" s="730"/>
      <c r="I32" s="730"/>
      <c r="J32" s="730"/>
      <c r="K32" s="118"/>
      <c r="L32" s="730"/>
      <c r="M32" s="730"/>
      <c r="N32" s="730"/>
      <c r="O32" s="743"/>
      <c r="P32" s="119"/>
      <c r="Q32" s="120"/>
    </row>
    <row r="33" spans="1:17" s="98" customFormat="1" ht="15">
      <c r="A33" s="116" t="s">
        <v>101</v>
      </c>
      <c r="B33" s="131">
        <f>+J22</f>
        <v>0</v>
      </c>
      <c r="C33" s="131">
        <f t="shared" si="0"/>
        <v>40</v>
      </c>
      <c r="D33" s="131">
        <f t="shared" si="0"/>
        <v>39.200000000000003</v>
      </c>
      <c r="E33" s="118"/>
      <c r="F33" s="118"/>
      <c r="G33" s="730"/>
      <c r="H33" s="730"/>
      <c r="I33" s="730"/>
      <c r="J33" s="730"/>
      <c r="K33" s="118"/>
      <c r="L33" s="730"/>
      <c r="M33" s="730"/>
      <c r="N33" s="730"/>
      <c r="O33" s="743"/>
      <c r="P33" s="119"/>
      <c r="Q33" s="120"/>
    </row>
    <row r="34" spans="1:17" s="98" customFormat="1" ht="15">
      <c r="A34" s="116" t="s">
        <v>102</v>
      </c>
      <c r="B34" s="131">
        <f>+K22</f>
        <v>0</v>
      </c>
      <c r="C34" s="131">
        <f t="shared" si="0"/>
        <v>40</v>
      </c>
      <c r="D34" s="131">
        <f t="shared" si="0"/>
        <v>39.200000000000003</v>
      </c>
      <c r="E34" s="118"/>
      <c r="F34" s="118"/>
      <c r="G34" s="730"/>
      <c r="H34" s="730"/>
      <c r="I34" s="730"/>
      <c r="J34" s="730"/>
      <c r="K34" s="118"/>
      <c r="L34" s="730"/>
      <c r="M34" s="730"/>
      <c r="N34" s="730"/>
      <c r="O34" s="743"/>
      <c r="P34" s="119"/>
      <c r="Q34" s="120"/>
    </row>
    <row r="35" spans="1:17" s="98" customFormat="1" ht="15">
      <c r="A35" s="116" t="s">
        <v>103</v>
      </c>
      <c r="B35" s="131">
        <f>+L22</f>
        <v>0</v>
      </c>
      <c r="C35" s="131">
        <f t="shared" si="0"/>
        <v>40</v>
      </c>
      <c r="D35" s="131">
        <f t="shared" si="0"/>
        <v>39.200000000000003</v>
      </c>
      <c r="E35" s="118"/>
      <c r="F35" s="118"/>
      <c r="G35" s="730"/>
      <c r="H35" s="730"/>
      <c r="I35" s="730"/>
      <c r="J35" s="730"/>
      <c r="K35" s="118"/>
      <c r="L35" s="730"/>
      <c r="M35" s="730"/>
      <c r="N35" s="730"/>
      <c r="O35" s="743"/>
      <c r="P35" s="119"/>
      <c r="Q35" s="120"/>
    </row>
    <row r="36" spans="1:17" s="98" customFormat="1" ht="15">
      <c r="A36" s="116" t="s">
        <v>104</v>
      </c>
      <c r="B36" s="131">
        <f>+M22</f>
        <v>0</v>
      </c>
      <c r="C36" s="131">
        <f t="shared" si="0"/>
        <v>40</v>
      </c>
      <c r="D36" s="131">
        <f t="shared" si="0"/>
        <v>39.200000000000003</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40</v>
      </c>
      <c r="D37" s="131">
        <f t="shared" si="0"/>
        <v>39.200000000000003</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40</v>
      </c>
      <c r="D38" s="133">
        <f>+D37</f>
        <v>39.200000000000003</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2.7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04933-4F77-48E0-80E6-CA23D1C58D94}">
  <sheetPr codeName="Hoja9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E4 Gestión de Tecnologías y la Información​​</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Avance cumplimiento del Plan de Tratamiento de Riesgos de Seguridad y Privacidad de la Información</v>
      </c>
      <c r="D6" s="673"/>
      <c r="E6" s="673"/>
      <c r="F6" s="673"/>
      <c r="G6" s="673"/>
      <c r="H6" s="673"/>
      <c r="I6" s="673"/>
      <c r="J6" s="673"/>
      <c r="K6" s="673"/>
      <c r="L6" s="673"/>
      <c r="M6" s="673"/>
      <c r="N6" s="673"/>
      <c r="O6" s="674"/>
      <c r="P6" s="99"/>
    </row>
    <row r="7" spans="1:17" ht="58.5" customHeight="1">
      <c r="A7" s="671" t="s">
        <v>10</v>
      </c>
      <c r="B7" s="672"/>
      <c r="C7" s="673" t="str">
        <f>VLOOKUP(L12,Reporte!A5:M133,10,FALSE)</f>
        <v>Garantizar la planificación, implementación, operación y mejora continua de las tecnologías de la información, asegurando su alineación con los objetivos institucionales, la eficiencia operativa, la seguridad de la información y la prestación de servicios digitales confiables, oportunos y centrados en el usuario en la Superintendencia Nacional de Salud.</v>
      </c>
      <c r="D7" s="673"/>
      <c r="E7" s="673"/>
      <c r="F7" s="673"/>
      <c r="G7" s="673"/>
      <c r="H7" s="673"/>
      <c r="I7" s="673"/>
      <c r="J7" s="673"/>
      <c r="K7" s="673"/>
      <c r="L7" s="673"/>
      <c r="M7" s="673"/>
      <c r="N7" s="673"/>
      <c r="O7" s="674"/>
      <c r="P7" s="99"/>
    </row>
    <row r="8" spans="1:17" ht="35.25" customHeight="1">
      <c r="A8" s="675" t="s">
        <v>464</v>
      </c>
      <c r="B8" s="656"/>
      <c r="C8" s="673" t="str">
        <f>VLOOKUP(L12,Reporte!$A$5:$N$133,13,FALSE)</f>
        <v>Ejecutar las actividades para el cumplimiento del plan de tratamiento de riesgos de seguridad y privacidad de la información.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Numero de actividades cumplidas del plan de Tratamientos de Riesgos de seguridad y privacidad de la Información de la STI</v>
      </c>
      <c r="D10" s="673"/>
      <c r="E10" s="673"/>
      <c r="F10" s="682" t="str">
        <f>VLOOKUP(L12,Reporte!$N$5:$BN$133,6,FALSE)</f>
        <v>Se mide el número de actividades cumplidas del plan de Tratamientos de Riesgos de seguridad y privacidad de la Información de la STI</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1895</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14</v>
      </c>
      <c r="D15" s="779"/>
      <c r="E15" s="780"/>
      <c r="F15" s="715" t="str">
        <f>VLOOKUP(L12,Reporte!$N$5:$BN$133,9,FALSE)</f>
        <v>Trimestral</v>
      </c>
      <c r="G15" s="716"/>
      <c r="H15" s="683" t="s">
        <v>37</v>
      </c>
      <c r="I15" s="683"/>
      <c r="J15" s="721" t="s">
        <v>465</v>
      </c>
      <c r="K15" s="722"/>
      <c r="L15" s="723"/>
      <c r="M15" s="657" t="str">
        <f>VLOOKUP(L12,Reporte!$N$5:$BN$133,28,FALSE)</f>
        <v>Dirección de Innovación y Desarrollo - Subdirección de Tecnologías de la Información</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14</v>
      </c>
      <c r="D26" s="131">
        <f>+C26*0.98</f>
        <v>13.719999999999999</v>
      </c>
      <c r="E26" s="118"/>
      <c r="F26" s="118"/>
      <c r="G26" s="730"/>
      <c r="H26" s="730"/>
      <c r="I26" s="741"/>
      <c r="J26" s="741"/>
      <c r="K26" s="741"/>
      <c r="L26" s="730"/>
      <c r="M26" s="730"/>
      <c r="N26" s="730"/>
      <c r="O26" s="743"/>
      <c r="P26" s="119"/>
      <c r="Q26" s="120"/>
    </row>
    <row r="27" spans="1:17" s="98" customFormat="1" ht="15">
      <c r="A27" s="116" t="s">
        <v>95</v>
      </c>
      <c r="B27" s="131">
        <f>+D22</f>
        <v>0</v>
      </c>
      <c r="C27" s="131">
        <f>+C26</f>
        <v>14</v>
      </c>
      <c r="D27" s="131">
        <f>+D26</f>
        <v>13.719999999999999</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14</v>
      </c>
      <c r="D28" s="131">
        <f t="shared" si="0"/>
        <v>13.719999999999999</v>
      </c>
      <c r="E28" s="118"/>
      <c r="F28" s="118"/>
      <c r="G28" s="730"/>
      <c r="H28" s="730"/>
      <c r="I28" s="730"/>
      <c r="J28" s="730"/>
      <c r="K28" s="118"/>
      <c r="L28" s="730"/>
      <c r="M28" s="730"/>
      <c r="N28" s="730"/>
      <c r="O28" s="743"/>
      <c r="P28" s="119"/>
      <c r="Q28" s="120"/>
    </row>
    <row r="29" spans="1:17" s="98" customFormat="1" ht="15">
      <c r="A29" s="116" t="s">
        <v>97</v>
      </c>
      <c r="B29" s="131">
        <f>+F22</f>
        <v>0</v>
      </c>
      <c r="C29" s="131">
        <f t="shared" si="0"/>
        <v>14</v>
      </c>
      <c r="D29" s="131">
        <f t="shared" si="0"/>
        <v>13.719999999999999</v>
      </c>
      <c r="E29" s="118"/>
      <c r="F29" s="118"/>
      <c r="G29" s="730"/>
      <c r="H29" s="730"/>
      <c r="I29" s="730"/>
      <c r="J29" s="730"/>
      <c r="K29" s="118"/>
      <c r="L29" s="730"/>
      <c r="M29" s="730"/>
      <c r="N29" s="730"/>
      <c r="O29" s="743"/>
      <c r="P29" s="119"/>
      <c r="Q29" s="120"/>
    </row>
    <row r="30" spans="1:17" s="98" customFormat="1" ht="15">
      <c r="A30" s="116" t="s">
        <v>98</v>
      </c>
      <c r="B30" s="131">
        <f>+G22</f>
        <v>0</v>
      </c>
      <c r="C30" s="131">
        <f t="shared" si="0"/>
        <v>14</v>
      </c>
      <c r="D30" s="131">
        <f t="shared" si="0"/>
        <v>13.719999999999999</v>
      </c>
      <c r="E30" s="118"/>
      <c r="F30" s="118"/>
      <c r="G30" s="730"/>
      <c r="H30" s="730"/>
      <c r="I30" s="730"/>
      <c r="J30" s="730"/>
      <c r="K30" s="118"/>
      <c r="L30" s="730"/>
      <c r="M30" s="730"/>
      <c r="N30" s="730"/>
      <c r="O30" s="743"/>
      <c r="P30" s="119"/>
      <c r="Q30" s="120"/>
    </row>
    <row r="31" spans="1:17" s="98" customFormat="1" ht="15">
      <c r="A31" s="116" t="s">
        <v>99</v>
      </c>
      <c r="B31" s="131">
        <f>+H22</f>
        <v>0</v>
      </c>
      <c r="C31" s="131">
        <f t="shared" si="0"/>
        <v>14</v>
      </c>
      <c r="D31" s="131">
        <f t="shared" si="0"/>
        <v>13.719999999999999</v>
      </c>
      <c r="E31" s="118"/>
      <c r="F31" s="118"/>
      <c r="G31" s="730"/>
      <c r="H31" s="730"/>
      <c r="I31" s="730"/>
      <c r="J31" s="730"/>
      <c r="K31" s="118"/>
      <c r="L31" s="730"/>
      <c r="M31" s="730"/>
      <c r="N31" s="730"/>
      <c r="O31" s="743"/>
      <c r="P31" s="119"/>
      <c r="Q31" s="120"/>
    </row>
    <row r="32" spans="1:17" s="98" customFormat="1" ht="15">
      <c r="A32" s="116" t="s">
        <v>100</v>
      </c>
      <c r="B32" s="131">
        <f>+I22</f>
        <v>0</v>
      </c>
      <c r="C32" s="131">
        <f t="shared" si="0"/>
        <v>14</v>
      </c>
      <c r="D32" s="131">
        <f t="shared" si="0"/>
        <v>13.719999999999999</v>
      </c>
      <c r="E32" s="118"/>
      <c r="F32" s="118"/>
      <c r="G32" s="730"/>
      <c r="H32" s="730"/>
      <c r="I32" s="730"/>
      <c r="J32" s="730"/>
      <c r="K32" s="118"/>
      <c r="L32" s="730"/>
      <c r="M32" s="730"/>
      <c r="N32" s="730"/>
      <c r="O32" s="743"/>
      <c r="P32" s="119"/>
      <c r="Q32" s="120"/>
    </row>
    <row r="33" spans="1:17" s="98" customFormat="1" ht="15">
      <c r="A33" s="116" t="s">
        <v>101</v>
      </c>
      <c r="B33" s="131">
        <f>+J22</f>
        <v>0</v>
      </c>
      <c r="C33" s="131">
        <f t="shared" si="0"/>
        <v>14</v>
      </c>
      <c r="D33" s="131">
        <f t="shared" si="0"/>
        <v>13.719999999999999</v>
      </c>
      <c r="E33" s="118"/>
      <c r="F33" s="118"/>
      <c r="G33" s="730"/>
      <c r="H33" s="730"/>
      <c r="I33" s="730"/>
      <c r="J33" s="730"/>
      <c r="K33" s="118"/>
      <c r="L33" s="730"/>
      <c r="M33" s="730"/>
      <c r="N33" s="730"/>
      <c r="O33" s="743"/>
      <c r="P33" s="119"/>
      <c r="Q33" s="120"/>
    </row>
    <row r="34" spans="1:17" s="98" customFormat="1" ht="15">
      <c r="A34" s="116" t="s">
        <v>102</v>
      </c>
      <c r="B34" s="131">
        <f>+K22</f>
        <v>0</v>
      </c>
      <c r="C34" s="131">
        <f t="shared" si="0"/>
        <v>14</v>
      </c>
      <c r="D34" s="131">
        <f t="shared" si="0"/>
        <v>13.719999999999999</v>
      </c>
      <c r="E34" s="118"/>
      <c r="F34" s="118"/>
      <c r="G34" s="730"/>
      <c r="H34" s="730"/>
      <c r="I34" s="730"/>
      <c r="J34" s="730"/>
      <c r="K34" s="118"/>
      <c r="L34" s="730"/>
      <c r="M34" s="730"/>
      <c r="N34" s="730"/>
      <c r="O34" s="743"/>
      <c r="P34" s="119"/>
      <c r="Q34" s="120"/>
    </row>
    <row r="35" spans="1:17" s="98" customFormat="1" ht="15">
      <c r="A35" s="116" t="s">
        <v>103</v>
      </c>
      <c r="B35" s="131">
        <f>+L22</f>
        <v>0</v>
      </c>
      <c r="C35" s="131">
        <f t="shared" si="0"/>
        <v>14</v>
      </c>
      <c r="D35" s="131">
        <f t="shared" si="0"/>
        <v>13.719999999999999</v>
      </c>
      <c r="E35" s="118"/>
      <c r="F35" s="118"/>
      <c r="G35" s="730"/>
      <c r="H35" s="730"/>
      <c r="I35" s="730"/>
      <c r="J35" s="730"/>
      <c r="K35" s="118"/>
      <c r="L35" s="730"/>
      <c r="M35" s="730"/>
      <c r="N35" s="730"/>
      <c r="O35" s="743"/>
      <c r="P35" s="119"/>
      <c r="Q35" s="120"/>
    </row>
    <row r="36" spans="1:17" s="98" customFormat="1" ht="15">
      <c r="A36" s="116" t="s">
        <v>104</v>
      </c>
      <c r="B36" s="131">
        <f>+M22</f>
        <v>0</v>
      </c>
      <c r="C36" s="131">
        <f t="shared" si="0"/>
        <v>14</v>
      </c>
      <c r="D36" s="131">
        <f t="shared" si="0"/>
        <v>13.719999999999999</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14</v>
      </c>
      <c r="D37" s="131">
        <f t="shared" si="0"/>
        <v>13.719999999999999</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14</v>
      </c>
      <c r="D38" s="133">
        <f>+D37</f>
        <v>13.719999999999999</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A45E6-1BE8-4102-ADFE-33E4824548B4}">
  <sheetPr codeName="Hoja9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0.25"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E3 Comunicación Estratégica​</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Audiencia Pública de Rendición de Cuentas realizada</v>
      </c>
      <c r="D6" s="673"/>
      <c r="E6" s="673"/>
      <c r="F6" s="673"/>
      <c r="G6" s="673"/>
      <c r="H6" s="673"/>
      <c r="I6" s="673"/>
      <c r="J6" s="673"/>
      <c r="K6" s="673"/>
      <c r="L6" s="673"/>
      <c r="M6" s="673"/>
      <c r="N6" s="673"/>
      <c r="O6" s="674"/>
      <c r="P6" s="99"/>
    </row>
    <row r="7" spans="1:17" ht="58.5" customHeight="1">
      <c r="A7" s="671" t="s">
        <v>10</v>
      </c>
      <c r="B7" s="672"/>
      <c r="C7" s="673" t="str">
        <f>VLOOKUP(L12,Reporte!A5:M133,10,FALSE)</f>
        <v>Generar y gestionar comunicaciones internas y externas que permitan la difusión y divulgación efectiva de información de la gestión institucional de la Superintendencia Nacional de Salud, dirigidas a los grupos de valor internos y externos, con el fin de consolidar las comunicaciones como un medio esencial para el logro de la misionalidad de la Entidad, fortalecer la imagen institucional y asegurar el acceso a la información pública y la transparencia.</v>
      </c>
      <c r="D7" s="673"/>
      <c r="E7" s="673"/>
      <c r="F7" s="673"/>
      <c r="G7" s="673"/>
      <c r="H7" s="673"/>
      <c r="I7" s="673"/>
      <c r="J7" s="673"/>
      <c r="K7" s="673"/>
      <c r="L7" s="673"/>
      <c r="M7" s="673"/>
      <c r="N7" s="673"/>
      <c r="O7" s="674"/>
      <c r="P7" s="99"/>
    </row>
    <row r="8" spans="1:17" ht="15.75">
      <c r="A8" s="675" t="s">
        <v>464</v>
      </c>
      <c r="B8" s="656"/>
      <c r="C8" s="673" t="str">
        <f>VLOOKUP(L12,Reporte!$A$5:$N$133,13,FALSE)</f>
        <v>Realizar la Audiencia Pública de Rendición de Cuentas</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8.75" customHeight="1">
      <c r="A10" s="677"/>
      <c r="B10" s="678"/>
      <c r="C10" s="673" t="str">
        <f>VLOOKUP(L12,Reporte!$N$5:$BN$133,4,FALSE)</f>
        <v>Audiencia Pública de Rendición de Cuentas realizada</v>
      </c>
      <c r="D10" s="673"/>
      <c r="E10" s="673"/>
      <c r="F10" s="682" t="str">
        <f>VLOOKUP(L12,Reporte!$N$5:$BN$133,6,FALSE)</f>
        <v>Se mide el número de Audiencia Pública de Rendición de Cuentas realizada</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8.75" customHeight="1" thickBot="1">
      <c r="A12" s="679"/>
      <c r="B12" s="650"/>
      <c r="C12" s="686">
        <f>VLOOKUP(L12,Reporte!$N$5:$BN$133,5,FALSE)</f>
        <v>0</v>
      </c>
      <c r="D12" s="673"/>
      <c r="E12" s="673"/>
      <c r="F12" s="682"/>
      <c r="G12" s="682"/>
      <c r="H12" s="682"/>
      <c r="I12" s="682"/>
      <c r="J12" s="687" t="str">
        <f>VLOOKUP(L12,Reporte!$N$5:$BN$133,7,FALSE)</f>
        <v>Eficacia</v>
      </c>
      <c r="K12" s="687"/>
      <c r="L12" s="688" t="s">
        <v>1898</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Numérica</v>
      </c>
      <c r="B15" s="704"/>
      <c r="C15" s="778">
        <f>VLOOKUP(L12,Reporte!$N$5:$BN$133,11,FALSE)</f>
        <v>1</v>
      </c>
      <c r="D15" s="779"/>
      <c r="E15" s="780"/>
      <c r="F15" s="715" t="str">
        <f>VLOOKUP(L12,Reporte!$N$5:$BN$133,9,FALSE)</f>
        <v>Trimestral</v>
      </c>
      <c r="G15" s="716"/>
      <c r="H15" s="683" t="s">
        <v>37</v>
      </c>
      <c r="I15" s="683"/>
      <c r="J15" s="721" t="s">
        <v>465</v>
      </c>
      <c r="K15" s="722"/>
      <c r="L15" s="723"/>
      <c r="M15" s="657" t="str">
        <f>VLOOKUP(L12,Reporte!$N$5:$BN$133,28,FALSE)</f>
        <v>Oficina Asesora de Comunicaciones Estratégicas e Imagen Institucional</v>
      </c>
      <c r="N15" s="658"/>
      <c r="O15" s="659"/>
      <c r="P15" s="99"/>
    </row>
    <row r="16" spans="1:17" ht="15.75">
      <c r="A16" s="705"/>
      <c r="B16" s="706"/>
      <c r="C16" s="781"/>
      <c r="D16" s="782"/>
      <c r="E16" s="783"/>
      <c r="F16" s="717"/>
      <c r="G16" s="718"/>
      <c r="H16" s="683" t="s">
        <v>40</v>
      </c>
      <c r="I16" s="683"/>
      <c r="J16" s="721" t="s">
        <v>466</v>
      </c>
      <c r="K16" s="722"/>
      <c r="L16" s="723"/>
      <c r="M16" s="660"/>
      <c r="N16" s="661"/>
      <c r="O16" s="662"/>
      <c r="P16" s="99"/>
    </row>
    <row r="17" spans="1:17" ht="16.5" thickBot="1">
      <c r="A17" s="707"/>
      <c r="B17" s="708"/>
      <c r="C17" s="784"/>
      <c r="D17" s="785"/>
      <c r="E17" s="786"/>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31">
        <f>+C22</f>
        <v>0</v>
      </c>
      <c r="C26" s="131">
        <f>+C15</f>
        <v>1</v>
      </c>
      <c r="D26" s="131">
        <f>+C26*0.98</f>
        <v>0.98</v>
      </c>
      <c r="E26" s="118"/>
      <c r="F26" s="118"/>
      <c r="G26" s="730"/>
      <c r="H26" s="730"/>
      <c r="I26" s="741"/>
      <c r="J26" s="741"/>
      <c r="K26" s="741"/>
      <c r="L26" s="730"/>
      <c r="M26" s="730"/>
      <c r="N26" s="730"/>
      <c r="O26" s="743"/>
      <c r="P26" s="119"/>
      <c r="Q26" s="120"/>
    </row>
    <row r="27" spans="1:17" s="98" customFormat="1" ht="15">
      <c r="A27" s="116" t="s">
        <v>95</v>
      </c>
      <c r="B27" s="131">
        <f>+D22</f>
        <v>0</v>
      </c>
      <c r="C27" s="131">
        <f>+C26</f>
        <v>1</v>
      </c>
      <c r="D27" s="131">
        <f>+D26</f>
        <v>0.98</v>
      </c>
      <c r="E27" s="118"/>
      <c r="F27" s="118"/>
      <c r="G27" s="730"/>
      <c r="H27" s="730"/>
      <c r="I27" s="730"/>
      <c r="J27" s="730"/>
      <c r="K27" s="118"/>
      <c r="L27" s="730"/>
      <c r="M27" s="730"/>
      <c r="N27" s="730"/>
      <c r="O27" s="743"/>
      <c r="P27" s="119"/>
      <c r="Q27" s="120"/>
    </row>
    <row r="28" spans="1:17" s="98" customFormat="1" ht="15">
      <c r="A28" s="116" t="s">
        <v>96</v>
      </c>
      <c r="B28" s="131">
        <f>+E22</f>
        <v>0</v>
      </c>
      <c r="C28" s="131">
        <f t="shared" ref="C28:D37" si="0">+C27</f>
        <v>1</v>
      </c>
      <c r="D28" s="131">
        <f t="shared" si="0"/>
        <v>0.98</v>
      </c>
      <c r="E28" s="118"/>
      <c r="F28" s="118"/>
      <c r="G28" s="730"/>
      <c r="H28" s="730"/>
      <c r="I28" s="730"/>
      <c r="J28" s="730"/>
      <c r="K28" s="118"/>
      <c r="L28" s="730"/>
      <c r="M28" s="730"/>
      <c r="N28" s="730"/>
      <c r="O28" s="743"/>
      <c r="P28" s="119"/>
      <c r="Q28" s="120"/>
    </row>
    <row r="29" spans="1:17" s="98" customFormat="1" ht="15">
      <c r="A29" s="116" t="s">
        <v>97</v>
      </c>
      <c r="B29" s="131">
        <f>+F22</f>
        <v>0</v>
      </c>
      <c r="C29" s="131">
        <f t="shared" si="0"/>
        <v>1</v>
      </c>
      <c r="D29" s="131">
        <f t="shared" si="0"/>
        <v>0.98</v>
      </c>
      <c r="E29" s="118"/>
      <c r="F29" s="118"/>
      <c r="G29" s="730"/>
      <c r="H29" s="730"/>
      <c r="I29" s="730"/>
      <c r="J29" s="730"/>
      <c r="K29" s="118"/>
      <c r="L29" s="730"/>
      <c r="M29" s="730"/>
      <c r="N29" s="730"/>
      <c r="O29" s="743"/>
      <c r="P29" s="119"/>
      <c r="Q29" s="120"/>
    </row>
    <row r="30" spans="1:17" s="98" customFormat="1" ht="15">
      <c r="A30" s="116" t="s">
        <v>98</v>
      </c>
      <c r="B30" s="131">
        <f>+G22</f>
        <v>0</v>
      </c>
      <c r="C30" s="131">
        <f t="shared" si="0"/>
        <v>1</v>
      </c>
      <c r="D30" s="131">
        <f t="shared" si="0"/>
        <v>0.98</v>
      </c>
      <c r="E30" s="118"/>
      <c r="F30" s="118"/>
      <c r="G30" s="730"/>
      <c r="H30" s="730"/>
      <c r="I30" s="730"/>
      <c r="J30" s="730"/>
      <c r="K30" s="118"/>
      <c r="L30" s="730"/>
      <c r="M30" s="730"/>
      <c r="N30" s="730"/>
      <c r="O30" s="743"/>
      <c r="P30" s="119"/>
      <c r="Q30" s="120"/>
    </row>
    <row r="31" spans="1:17" s="98" customFormat="1" ht="15">
      <c r="A31" s="116" t="s">
        <v>99</v>
      </c>
      <c r="B31" s="131">
        <f>+H22</f>
        <v>0</v>
      </c>
      <c r="C31" s="131">
        <f t="shared" si="0"/>
        <v>1</v>
      </c>
      <c r="D31" s="131">
        <f t="shared" si="0"/>
        <v>0.98</v>
      </c>
      <c r="E31" s="118"/>
      <c r="F31" s="118"/>
      <c r="G31" s="730"/>
      <c r="H31" s="730"/>
      <c r="I31" s="730"/>
      <c r="J31" s="730"/>
      <c r="K31" s="118"/>
      <c r="L31" s="730"/>
      <c r="M31" s="730"/>
      <c r="N31" s="730"/>
      <c r="O31" s="743"/>
      <c r="P31" s="119"/>
      <c r="Q31" s="120"/>
    </row>
    <row r="32" spans="1:17" s="98" customFormat="1" ht="15">
      <c r="A32" s="116" t="s">
        <v>100</v>
      </c>
      <c r="B32" s="131">
        <f>+I22</f>
        <v>0</v>
      </c>
      <c r="C32" s="131">
        <f t="shared" si="0"/>
        <v>1</v>
      </c>
      <c r="D32" s="131">
        <f t="shared" si="0"/>
        <v>0.98</v>
      </c>
      <c r="E32" s="118"/>
      <c r="F32" s="118"/>
      <c r="G32" s="730"/>
      <c r="H32" s="730"/>
      <c r="I32" s="730"/>
      <c r="J32" s="730"/>
      <c r="K32" s="118"/>
      <c r="L32" s="730"/>
      <c r="M32" s="730"/>
      <c r="N32" s="730"/>
      <c r="O32" s="743"/>
      <c r="P32" s="119"/>
      <c r="Q32" s="120"/>
    </row>
    <row r="33" spans="1:17" s="98" customFormat="1" ht="15">
      <c r="A33" s="116" t="s">
        <v>101</v>
      </c>
      <c r="B33" s="131">
        <f>+J22</f>
        <v>0</v>
      </c>
      <c r="C33" s="131">
        <f t="shared" si="0"/>
        <v>1</v>
      </c>
      <c r="D33" s="131">
        <f t="shared" si="0"/>
        <v>0.98</v>
      </c>
      <c r="E33" s="118"/>
      <c r="F33" s="118"/>
      <c r="G33" s="730"/>
      <c r="H33" s="730"/>
      <c r="I33" s="730"/>
      <c r="J33" s="730"/>
      <c r="K33" s="118"/>
      <c r="L33" s="730"/>
      <c r="M33" s="730"/>
      <c r="N33" s="730"/>
      <c r="O33" s="743"/>
      <c r="P33" s="119"/>
      <c r="Q33" s="120"/>
    </row>
    <row r="34" spans="1:17" s="98" customFormat="1" ht="15">
      <c r="A34" s="116" t="s">
        <v>102</v>
      </c>
      <c r="B34" s="131">
        <f>+K22</f>
        <v>0</v>
      </c>
      <c r="C34" s="131">
        <f t="shared" si="0"/>
        <v>1</v>
      </c>
      <c r="D34" s="131">
        <f t="shared" si="0"/>
        <v>0.98</v>
      </c>
      <c r="E34" s="118"/>
      <c r="F34" s="118"/>
      <c r="G34" s="730"/>
      <c r="H34" s="730"/>
      <c r="I34" s="730"/>
      <c r="J34" s="730"/>
      <c r="K34" s="118"/>
      <c r="L34" s="730"/>
      <c r="M34" s="730"/>
      <c r="N34" s="730"/>
      <c r="O34" s="743"/>
      <c r="P34" s="119"/>
      <c r="Q34" s="120"/>
    </row>
    <row r="35" spans="1:17" s="98" customFormat="1" ht="15">
      <c r="A35" s="116" t="s">
        <v>103</v>
      </c>
      <c r="B35" s="131">
        <f>+L22</f>
        <v>0</v>
      </c>
      <c r="C35" s="131">
        <f t="shared" si="0"/>
        <v>1</v>
      </c>
      <c r="D35" s="131">
        <f t="shared" si="0"/>
        <v>0.98</v>
      </c>
      <c r="E35" s="118"/>
      <c r="F35" s="118"/>
      <c r="G35" s="730"/>
      <c r="H35" s="730"/>
      <c r="I35" s="730"/>
      <c r="J35" s="730"/>
      <c r="K35" s="118"/>
      <c r="L35" s="730"/>
      <c r="M35" s="730"/>
      <c r="N35" s="730"/>
      <c r="O35" s="743"/>
      <c r="P35" s="119"/>
      <c r="Q35" s="120"/>
    </row>
    <row r="36" spans="1:17" s="98" customFormat="1" ht="15">
      <c r="A36" s="116" t="s">
        <v>104</v>
      </c>
      <c r="B36" s="131">
        <f>+M22</f>
        <v>0</v>
      </c>
      <c r="C36" s="131">
        <f t="shared" si="0"/>
        <v>1</v>
      </c>
      <c r="D36" s="131">
        <f t="shared" si="0"/>
        <v>0.98</v>
      </c>
      <c r="E36" s="118"/>
      <c r="F36" s="118"/>
      <c r="G36" s="730"/>
      <c r="H36" s="730"/>
      <c r="I36" s="730"/>
      <c r="J36" s="730"/>
      <c r="K36" s="118"/>
      <c r="L36" s="730"/>
      <c r="M36" s="730"/>
      <c r="N36" s="730"/>
      <c r="O36" s="743"/>
      <c r="P36" s="119"/>
      <c r="Q36" s="120"/>
    </row>
    <row r="37" spans="1:17" s="98" customFormat="1" ht="15.75" thickBot="1">
      <c r="A37" s="121" t="s">
        <v>105</v>
      </c>
      <c r="B37" s="132">
        <f>+N22</f>
        <v>0</v>
      </c>
      <c r="C37" s="131">
        <f t="shared" si="0"/>
        <v>1</v>
      </c>
      <c r="D37" s="131">
        <f t="shared" si="0"/>
        <v>0.98</v>
      </c>
      <c r="E37" s="118"/>
      <c r="F37" s="118"/>
      <c r="G37" s="118"/>
      <c r="H37" s="118"/>
      <c r="I37" s="118"/>
      <c r="J37" s="118"/>
      <c r="K37" s="118"/>
      <c r="L37" s="730"/>
      <c r="M37" s="730"/>
      <c r="N37" s="730"/>
      <c r="O37" s="743"/>
      <c r="P37" s="119"/>
      <c r="Q37" s="120"/>
    </row>
    <row r="38" spans="1:17" s="98" customFormat="1" ht="15.75" thickBot="1">
      <c r="A38" s="123" t="s">
        <v>106</v>
      </c>
      <c r="B38" s="133">
        <f>+O22</f>
        <v>0</v>
      </c>
      <c r="C38" s="133">
        <f>+C37</f>
        <v>1</v>
      </c>
      <c r="D38" s="133">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46BEC-F5D9-4A34-9BB7-F969B2EA590F}">
  <sheetPr codeName="Hoja96"/>
  <dimension ref="A1:Q67"/>
  <sheetViews>
    <sheetView view="pageBreakPreview" zoomScale="80" zoomScaleNormal="73" zoomScaleSheetLayoutView="80" zoomScalePageLayoutView="55" workbookViewId="0">
      <selection activeCell="S20" sqref="S20"/>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E3 Comunicación Estratégica​</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Actividades comunicativas internas realizadas</v>
      </c>
      <c r="D6" s="673"/>
      <c r="E6" s="673"/>
      <c r="F6" s="673"/>
      <c r="G6" s="673"/>
      <c r="H6" s="673"/>
      <c r="I6" s="673"/>
      <c r="J6" s="673"/>
      <c r="K6" s="673"/>
      <c r="L6" s="673"/>
      <c r="M6" s="673"/>
      <c r="N6" s="673"/>
      <c r="O6" s="674"/>
      <c r="P6" s="99"/>
    </row>
    <row r="7" spans="1:17" ht="58.5" customHeight="1">
      <c r="A7" s="671" t="s">
        <v>10</v>
      </c>
      <c r="B7" s="672"/>
      <c r="C7" s="673" t="str">
        <f>VLOOKUP(L12,Reporte!A5:M133,10,FALSE)</f>
        <v>Generar y gestionar comunicaciones internas y externas que permitan la difusión y divulgación efectiva de información de la gestión institucional de la Superintendencia Nacional de Salud, dirigidas a los grupos de valor internos y externos, con el fin de consolidar las comunicaciones como un medio esencial para el logro de la misionalidad de la Entidad, fortalecer la imagen institucional y asegurar el acceso a la información pública y la transparencia.</v>
      </c>
      <c r="D7" s="673"/>
      <c r="E7" s="673"/>
      <c r="F7" s="673"/>
      <c r="G7" s="673"/>
      <c r="H7" s="673"/>
      <c r="I7" s="673"/>
      <c r="J7" s="673"/>
      <c r="K7" s="673"/>
      <c r="L7" s="673"/>
      <c r="M7" s="673"/>
      <c r="N7" s="673"/>
      <c r="O7" s="674"/>
      <c r="P7" s="99"/>
    </row>
    <row r="8" spans="1:17" ht="33" customHeight="1">
      <c r="A8" s="675" t="s">
        <v>464</v>
      </c>
      <c r="B8" s="656"/>
      <c r="C8" s="673" t="str">
        <f>VLOOKUP(L12,Reporte!$A$5:$N$133,13,FALSE)</f>
        <v>Desarrollar tácticas estratégicas y comunicativas internas que generen sentido de pertenencia y apropiación del conocimiento de la gestión institucional con enfoque de lenguaje claro y diferencial</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63" customHeight="1">
      <c r="A10" s="677"/>
      <c r="B10" s="678"/>
      <c r="C10" s="673" t="str">
        <f>VLOOKUP(L12,Reporte!$N$5:$BN$133,4,FALSE)</f>
        <v xml:space="preserve">Número de actividades comunicativas internas realizadas </v>
      </c>
      <c r="D10" s="673"/>
      <c r="E10" s="673"/>
      <c r="F10" s="682" t="str">
        <f>VLOOKUP(L12,Reporte!$N$5:$BN$133,6,FALSE)</f>
        <v>Se mide el número de actividades comunicativas internas realizadas  sobre el  Número de actividades comunicativas programadas en el trimestre*100</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6.25" customHeight="1" thickBot="1">
      <c r="A12" s="679"/>
      <c r="B12" s="650"/>
      <c r="C12" s="686" t="str">
        <f>VLOOKUP(L12,Reporte!$N$5:$BN$133,5,FALSE)</f>
        <v xml:space="preserve"> Número de actividades comunicativas programadas en el trimestre*100</v>
      </c>
      <c r="D12" s="673"/>
      <c r="E12" s="673"/>
      <c r="F12" s="682"/>
      <c r="G12" s="682"/>
      <c r="H12" s="682"/>
      <c r="I12" s="682"/>
      <c r="J12" s="687" t="str">
        <f>VLOOKUP(L12,Reporte!$N$5:$BN$133,7,FALSE)</f>
        <v>Eficacia</v>
      </c>
      <c r="K12" s="687"/>
      <c r="L12" s="688" t="s">
        <v>1900</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1</v>
      </c>
      <c r="D15" s="710"/>
      <c r="E15" s="704"/>
      <c r="F15" s="715" t="str">
        <f>VLOOKUP(L12,Reporte!$N$5:$BN$133,9,FALSE)</f>
        <v>Trimestral</v>
      </c>
      <c r="G15" s="716"/>
      <c r="H15" s="683" t="s">
        <v>37</v>
      </c>
      <c r="I15" s="683"/>
      <c r="J15" s="721" t="s">
        <v>465</v>
      </c>
      <c r="K15" s="722"/>
      <c r="L15" s="723"/>
      <c r="M15" s="657" t="str">
        <f>VLOOKUP(L12,Reporte!$N$5:$BN$133,28,FALSE)</f>
        <v>Oficina Asesora de Comunicaciones Estratégicas e Imagen Institucional</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1</v>
      </c>
      <c r="D26" s="117">
        <f>+C26*0.98</f>
        <v>0.98</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1</v>
      </c>
      <c r="D27" s="117">
        <f>+D26</f>
        <v>0.98</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1</v>
      </c>
      <c r="D28" s="117">
        <f t="shared" si="0"/>
        <v>0.98</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1</v>
      </c>
      <c r="D29" s="117">
        <f t="shared" si="0"/>
        <v>0.98</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1</v>
      </c>
      <c r="D30" s="117">
        <f t="shared" si="0"/>
        <v>0.98</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1</v>
      </c>
      <c r="D31" s="117">
        <f t="shared" si="0"/>
        <v>0.98</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1</v>
      </c>
      <c r="D32" s="117">
        <f t="shared" si="0"/>
        <v>0.98</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1</v>
      </c>
      <c r="D33" s="117">
        <f t="shared" si="0"/>
        <v>0.98</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1</v>
      </c>
      <c r="D34" s="117">
        <f t="shared" si="0"/>
        <v>0.98</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1</v>
      </c>
      <c r="D35" s="117">
        <f t="shared" si="0"/>
        <v>0.98</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1</v>
      </c>
      <c r="D36" s="117">
        <f t="shared" si="0"/>
        <v>0.98</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1</v>
      </c>
      <c r="D37" s="117">
        <f t="shared" si="0"/>
        <v>0.98</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1</v>
      </c>
      <c r="D38" s="124">
        <f>+D37</f>
        <v>0.98</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3.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A2031-AB6F-4B6B-958D-4862FF998CFA}">
  <sheetPr codeName="Hoja97"/>
  <dimension ref="A1:Q67"/>
  <sheetViews>
    <sheetView view="pageBreakPreview" zoomScale="80" zoomScaleNormal="73" zoomScaleSheetLayoutView="80" zoomScalePageLayoutView="55" workbookViewId="0">
      <selection activeCell="R22" sqref="R22"/>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E3 Comunicación Estratégica​</v>
      </c>
      <c r="D5" s="669"/>
      <c r="E5" s="669"/>
      <c r="F5" s="669"/>
      <c r="G5" s="669"/>
      <c r="H5" s="669"/>
      <c r="I5" s="669"/>
      <c r="J5" s="669"/>
      <c r="K5" s="669"/>
      <c r="L5" s="669"/>
      <c r="M5" s="669"/>
      <c r="N5" s="669"/>
      <c r="O5" s="670"/>
      <c r="P5" s="101"/>
      <c r="Q5" s="102"/>
    </row>
    <row r="6" spans="1:17" ht="28.5" customHeight="1">
      <c r="A6" s="671" t="s">
        <v>8</v>
      </c>
      <c r="B6" s="672"/>
      <c r="C6" s="673" t="str">
        <f>VLOOKUP(L12,Reporte!$N$5:$BN$133,2,FALSE)</f>
        <v>Alcance promedio de visualización por publicación</v>
      </c>
      <c r="D6" s="673"/>
      <c r="E6" s="673"/>
      <c r="F6" s="673"/>
      <c r="G6" s="673"/>
      <c r="H6" s="673"/>
      <c r="I6" s="673"/>
      <c r="J6" s="673"/>
      <c r="K6" s="673"/>
      <c r="L6" s="673"/>
      <c r="M6" s="673"/>
      <c r="N6" s="673"/>
      <c r="O6" s="674"/>
      <c r="P6" s="99"/>
    </row>
    <row r="7" spans="1:17" ht="58.5" customHeight="1">
      <c r="A7" s="671" t="s">
        <v>10</v>
      </c>
      <c r="B7" s="672"/>
      <c r="C7" s="673" t="str">
        <f>VLOOKUP(L12,Reporte!A5:M133,10,FALSE)</f>
        <v>Generar y gestionar comunicaciones internas y externas que permitan la difusión y divulgación efectiva de información de la gestión institucional de la Superintendencia Nacional de Salud, dirigidas a los grupos de valor internos y externos, con el fin de consolidar las comunicaciones como un medio esencial para el logro de la misionalidad de la Entidad, fortalecer la imagen institucional y asegurar el acceso a la información pública y la transparencia.</v>
      </c>
      <c r="D7" s="673"/>
      <c r="E7" s="673"/>
      <c r="F7" s="673"/>
      <c r="G7" s="673"/>
      <c r="H7" s="673"/>
      <c r="I7" s="673"/>
      <c r="J7" s="673"/>
      <c r="K7" s="673"/>
      <c r="L7" s="673"/>
      <c r="M7" s="673"/>
      <c r="N7" s="673"/>
      <c r="O7" s="674"/>
      <c r="P7" s="99"/>
    </row>
    <row r="8" spans="1:17" ht="30" customHeight="1">
      <c r="A8" s="675" t="s">
        <v>464</v>
      </c>
      <c r="B8" s="656"/>
      <c r="C8" s="673" t="str">
        <f>VLOOKUP(L12,Reporte!$A$5:$N$133,13,FALSE)</f>
        <v>Publicación en redes sociales de logros de la gestión de la Supersalud</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33.75" customHeight="1">
      <c r="A10" s="677"/>
      <c r="B10" s="678"/>
      <c r="C10" s="673" t="str">
        <f>VLOOKUP(L12,Reporte!$N$5:$BN$133,4,FALSE)</f>
        <v xml:space="preserve">Número total de personas que visualizaron las publicaciones </v>
      </c>
      <c r="D10" s="673"/>
      <c r="E10" s="673"/>
      <c r="F10" s="682" t="str">
        <f>VLOOKUP(L12,Reporte!$N$5:$BN$133,6,FALSE)</f>
        <v>Se mide el número de Número total de personas que visualizaron las publicaciones  sobre el  total de usuarios que siguen las cuentas oficiales de la Supersalud en el trimestre</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56.25" customHeight="1" thickBot="1">
      <c r="A12" s="679"/>
      <c r="B12" s="650"/>
      <c r="C12" s="686" t="str">
        <f>VLOOKUP(L12,Reporte!$N$5:$BN$133,5,FALSE)</f>
        <v xml:space="preserve"> total de usuarios que siguen las cuentas oficiales de la Supersalud en el trimestre</v>
      </c>
      <c r="D12" s="673"/>
      <c r="E12" s="673"/>
      <c r="F12" s="682"/>
      <c r="G12" s="682"/>
      <c r="H12" s="682"/>
      <c r="I12" s="682"/>
      <c r="J12" s="687" t="str">
        <f>VLOOKUP(L12,Reporte!$N$5:$BN$133,7,FALSE)</f>
        <v>Eficacia</v>
      </c>
      <c r="K12" s="687"/>
      <c r="L12" s="688" t="s">
        <v>1903</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0.6</v>
      </c>
      <c r="D15" s="710"/>
      <c r="E15" s="704"/>
      <c r="F15" s="715" t="str">
        <f>VLOOKUP(L12,Reporte!$N$5:$BN$133,9,FALSE)</f>
        <v>Trimestral</v>
      </c>
      <c r="G15" s="716"/>
      <c r="H15" s="683" t="s">
        <v>37</v>
      </c>
      <c r="I15" s="683"/>
      <c r="J15" s="721" t="s">
        <v>465</v>
      </c>
      <c r="K15" s="722"/>
      <c r="L15" s="723"/>
      <c r="M15" s="657" t="str">
        <f>VLOOKUP(L12,Reporte!$N$5:$BN$133,28,FALSE)</f>
        <v>Oficina Asesora de Comunicaciones Estratégicas e Imagen Institucional</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0.6</v>
      </c>
      <c r="D26" s="117">
        <f>+C26*0.98</f>
        <v>0.58799999999999997</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0.6</v>
      </c>
      <c r="D27" s="117">
        <f>+D26</f>
        <v>0.58799999999999997</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0.6</v>
      </c>
      <c r="D28" s="117">
        <f t="shared" si="0"/>
        <v>0.58799999999999997</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0.6</v>
      </c>
      <c r="D29" s="117">
        <f t="shared" si="0"/>
        <v>0.58799999999999997</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0.6</v>
      </c>
      <c r="D30" s="117">
        <f t="shared" si="0"/>
        <v>0.58799999999999997</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0.6</v>
      </c>
      <c r="D31" s="117">
        <f t="shared" si="0"/>
        <v>0.58799999999999997</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0.6</v>
      </c>
      <c r="D32" s="117">
        <f t="shared" si="0"/>
        <v>0.58799999999999997</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0.6</v>
      </c>
      <c r="D33" s="117">
        <f t="shared" si="0"/>
        <v>0.58799999999999997</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0.6</v>
      </c>
      <c r="D34" s="117">
        <f t="shared" si="0"/>
        <v>0.58799999999999997</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0.6</v>
      </c>
      <c r="D35" s="117">
        <f t="shared" si="0"/>
        <v>0.58799999999999997</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0.6</v>
      </c>
      <c r="D36" s="117">
        <f t="shared" si="0"/>
        <v>0.58799999999999997</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0.6</v>
      </c>
      <c r="D37" s="117">
        <f t="shared" si="0"/>
        <v>0.58799999999999997</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0.6</v>
      </c>
      <c r="D38" s="124">
        <f>+D37</f>
        <v>0.58799999999999997</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56.2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49DC0-9155-4761-BAA9-291102D1D683}">
  <sheetPr codeName="Hoja98"/>
  <dimension ref="A1:Q67"/>
  <sheetViews>
    <sheetView view="pageBreakPreview" zoomScale="80" zoomScaleNormal="73" zoomScaleSheetLayoutView="80" zoomScalePageLayoutView="55" workbookViewId="0">
      <selection activeCell="R24" sqref="R24"/>
    </sheetView>
  </sheetViews>
  <sheetFormatPr baseColWidth="10" defaultColWidth="21.625" defaultRowHeight="0" customHeight="1" zeroHeight="1"/>
  <cols>
    <col min="1" max="1" width="12.625" style="100" customWidth="1"/>
    <col min="2" max="2" width="11.75" style="100" customWidth="1"/>
    <col min="3" max="15" width="9.5" style="100" customWidth="1"/>
    <col min="16" max="16" width="0.75" style="100" customWidth="1"/>
    <col min="17" max="17" width="21.625" style="100"/>
    <col min="18" max="16384" width="21.625" style="57"/>
  </cols>
  <sheetData>
    <row r="1" spans="1:17" ht="13.5" customHeight="1">
      <c r="A1" s="633"/>
      <c r="B1" s="634"/>
      <c r="C1" s="639" t="s">
        <v>380</v>
      </c>
      <c r="D1" s="640"/>
      <c r="E1" s="640"/>
      <c r="F1" s="640"/>
      <c r="G1" s="640"/>
      <c r="H1" s="640"/>
      <c r="I1" s="640"/>
      <c r="J1" s="640"/>
      <c r="K1" s="640"/>
      <c r="L1" s="639" t="s">
        <v>2</v>
      </c>
      <c r="M1" s="761"/>
      <c r="N1" s="643" t="s">
        <v>462</v>
      </c>
      <c r="O1" s="644"/>
      <c r="P1" s="99"/>
    </row>
    <row r="2" spans="1:17" ht="13.5" customHeight="1">
      <c r="A2" s="635"/>
      <c r="B2" s="636"/>
      <c r="C2" s="641"/>
      <c r="D2" s="642"/>
      <c r="E2" s="642"/>
      <c r="F2" s="642"/>
      <c r="G2" s="642"/>
      <c r="H2" s="642"/>
      <c r="I2" s="642"/>
      <c r="J2" s="642"/>
      <c r="K2" s="642"/>
      <c r="L2" s="641"/>
      <c r="M2" s="762"/>
      <c r="N2" s="645"/>
      <c r="O2" s="646"/>
      <c r="P2" s="99"/>
    </row>
    <row r="3" spans="1:17" ht="20.25" customHeight="1">
      <c r="A3" s="635"/>
      <c r="B3" s="636"/>
      <c r="C3" s="647" t="s">
        <v>5</v>
      </c>
      <c r="D3" s="648"/>
      <c r="E3" s="648"/>
      <c r="F3" s="648"/>
      <c r="G3" s="648"/>
      <c r="H3" s="648"/>
      <c r="I3" s="648"/>
      <c r="J3" s="648"/>
      <c r="K3" s="648"/>
      <c r="L3" s="655" t="s">
        <v>6</v>
      </c>
      <c r="M3" s="656"/>
      <c r="N3" s="651">
        <v>1</v>
      </c>
      <c r="O3" s="652"/>
      <c r="P3" s="99"/>
    </row>
    <row r="4" spans="1:17" ht="21" customHeight="1" thickBot="1">
      <c r="A4" s="637"/>
      <c r="B4" s="638"/>
      <c r="C4" s="649"/>
      <c r="D4" s="650"/>
      <c r="E4" s="650"/>
      <c r="F4" s="650"/>
      <c r="G4" s="650"/>
      <c r="H4" s="650"/>
      <c r="I4" s="650"/>
      <c r="J4" s="650"/>
      <c r="K4" s="650"/>
      <c r="L4" s="763" t="s">
        <v>463</v>
      </c>
      <c r="M4" s="764"/>
      <c r="N4" s="653">
        <v>45077</v>
      </c>
      <c r="O4" s="654"/>
      <c r="P4" s="99"/>
    </row>
    <row r="5" spans="1:17" s="58" customFormat="1" ht="16.5" thickBot="1">
      <c r="A5" s="666" t="s">
        <v>0</v>
      </c>
      <c r="B5" s="667"/>
      <c r="C5" s="668" t="str">
        <f>VLOOKUP(L12,Reporte!$A$5:$M$133,9,FALSE)</f>
        <v>E3 Comunicación Estratégica​</v>
      </c>
      <c r="D5" s="669"/>
      <c r="E5" s="669"/>
      <c r="F5" s="669"/>
      <c r="G5" s="669"/>
      <c r="H5" s="669"/>
      <c r="I5" s="669"/>
      <c r="J5" s="669"/>
      <c r="K5" s="669"/>
      <c r="L5" s="669"/>
      <c r="M5" s="669"/>
      <c r="N5" s="669"/>
      <c r="O5" s="670"/>
      <c r="P5" s="101"/>
      <c r="Q5" s="102"/>
    </row>
    <row r="6" spans="1:17" ht="28.5" customHeight="1">
      <c r="A6" s="671" t="s">
        <v>8</v>
      </c>
      <c r="B6" s="672"/>
      <c r="C6" s="673" t="str">
        <f>VLOOKUP(L12,Reporte!$N$5:$BN$133,2,FALSE)</f>
        <v>Productos de comunicación difundidos</v>
      </c>
      <c r="D6" s="673"/>
      <c r="E6" s="673"/>
      <c r="F6" s="673"/>
      <c r="G6" s="673"/>
      <c r="H6" s="673"/>
      <c r="I6" s="673"/>
      <c r="J6" s="673"/>
      <c r="K6" s="673"/>
      <c r="L6" s="673"/>
      <c r="M6" s="673"/>
      <c r="N6" s="673"/>
      <c r="O6" s="674"/>
      <c r="P6" s="99"/>
    </row>
    <row r="7" spans="1:17" ht="58.5" customHeight="1">
      <c r="A7" s="671" t="s">
        <v>10</v>
      </c>
      <c r="B7" s="672"/>
      <c r="C7" s="673" t="str">
        <f>VLOOKUP(L12,Reporte!A5:M133,10,FALSE)</f>
        <v>Generar y gestionar comunicaciones internas y externas que permitan la difusión y divulgación efectiva de información de la gestión institucional de la Superintendencia Nacional de Salud, dirigidas a los grupos de valor internos y externos, con el fin de consolidar las comunicaciones como un medio esencial para el logro de la misionalidad de la Entidad, fortalecer la imagen institucional y asegurar el acceso a la información pública y la transparencia.</v>
      </c>
      <c r="D7" s="673"/>
      <c r="E7" s="673"/>
      <c r="F7" s="673"/>
      <c r="G7" s="673"/>
      <c r="H7" s="673"/>
      <c r="I7" s="673"/>
      <c r="J7" s="673"/>
      <c r="K7" s="673"/>
      <c r="L7" s="673"/>
      <c r="M7" s="673"/>
      <c r="N7" s="673"/>
      <c r="O7" s="674"/>
      <c r="P7" s="99"/>
    </row>
    <row r="8" spans="1:17" ht="32.25" customHeight="1">
      <c r="A8" s="675" t="s">
        <v>464</v>
      </c>
      <c r="B8" s="656"/>
      <c r="C8" s="673" t="str">
        <f>VLOOKUP(L12,Reporte!$A$5:$N$133,13,FALSE)</f>
        <v>Realizar Campañas de comunicación en redes sociales y medios de comunicación.</v>
      </c>
      <c r="D8" s="673"/>
      <c r="E8" s="673"/>
      <c r="F8" s="673"/>
      <c r="G8" s="673"/>
      <c r="H8" s="673"/>
      <c r="I8" s="673"/>
      <c r="J8" s="673"/>
      <c r="K8" s="673"/>
      <c r="L8" s="673"/>
      <c r="M8" s="673"/>
      <c r="N8" s="673"/>
      <c r="O8" s="674"/>
      <c r="P8" s="99"/>
    </row>
    <row r="9" spans="1:17" ht="15.75">
      <c r="A9" s="676" t="s">
        <v>12</v>
      </c>
      <c r="B9" s="648"/>
      <c r="C9" s="680" t="s">
        <v>13</v>
      </c>
      <c r="D9" s="680"/>
      <c r="E9" s="680"/>
      <c r="F9" s="680" t="s">
        <v>14</v>
      </c>
      <c r="G9" s="680"/>
      <c r="H9" s="680"/>
      <c r="I9" s="680"/>
      <c r="J9" s="680" t="s">
        <v>15</v>
      </c>
      <c r="K9" s="680"/>
      <c r="L9" s="680"/>
      <c r="M9" s="680"/>
      <c r="N9" s="680"/>
      <c r="O9" s="681"/>
      <c r="P9" s="99"/>
    </row>
    <row r="10" spans="1:17" ht="47.25" customHeight="1">
      <c r="A10" s="677"/>
      <c r="B10" s="678"/>
      <c r="C10" s="673" t="str">
        <f>VLOOKUP(L12,Reporte!$N$5:$BN$133,4,FALSE)</f>
        <v>Campañas de comunicación en redes sociales y medios de comunicación realizadas</v>
      </c>
      <c r="D10" s="673"/>
      <c r="E10" s="673"/>
      <c r="F10" s="682" t="str">
        <f>VLOOKUP(L12,Reporte!$N$5:$BN$133,6,FALSE)</f>
        <v xml:space="preserve">Se mide el número de Campañas de comunicación en redes sociales y medios de comunicación realizadas sobre el </v>
      </c>
      <c r="G10" s="682"/>
      <c r="H10" s="682"/>
      <c r="I10" s="682"/>
      <c r="J10" s="683" t="s">
        <v>18</v>
      </c>
      <c r="K10" s="683"/>
      <c r="L10" s="683" t="s">
        <v>19</v>
      </c>
      <c r="M10" s="683"/>
      <c r="N10" s="683" t="s">
        <v>20</v>
      </c>
      <c r="O10" s="684"/>
      <c r="P10" s="99"/>
    </row>
    <row r="11" spans="1:17" ht="15.75">
      <c r="A11" s="677"/>
      <c r="B11" s="678"/>
      <c r="C11" s="685" t="s">
        <v>21</v>
      </c>
      <c r="D11" s="685"/>
      <c r="E11" s="685"/>
      <c r="F11" s="682"/>
      <c r="G11" s="682"/>
      <c r="H11" s="682"/>
      <c r="I11" s="682"/>
      <c r="J11" s="683"/>
      <c r="K11" s="683"/>
      <c r="L11" s="683"/>
      <c r="M11" s="683"/>
      <c r="N11" s="683"/>
      <c r="O11" s="684"/>
      <c r="P11" s="99"/>
    </row>
    <row r="12" spans="1:17" ht="47.25" customHeight="1" thickBot="1">
      <c r="A12" s="679"/>
      <c r="B12" s="650"/>
      <c r="C12" s="686" t="str">
        <f>VLOOKUP(L12,Reporte!$N$5:$BN$133,5,FALSE)</f>
        <v>Campañas de comunicación en redes sociales y medios de comunicación programadas</v>
      </c>
      <c r="D12" s="673"/>
      <c r="E12" s="673"/>
      <c r="F12" s="682"/>
      <c r="G12" s="682"/>
      <c r="H12" s="682"/>
      <c r="I12" s="682"/>
      <c r="J12" s="687" t="str">
        <f>VLOOKUP(L12,Reporte!$N$5:$BN$133,7,FALSE)</f>
        <v>Eficacia</v>
      </c>
      <c r="K12" s="687"/>
      <c r="L12" s="688" t="s">
        <v>1906</v>
      </c>
      <c r="M12" s="688"/>
      <c r="N12" s="689">
        <f>VLOOKUP(L12,Reporte!$AP$5:$CAB$133,38,FALSE)</f>
        <v>1</v>
      </c>
      <c r="O12" s="690"/>
      <c r="P12" s="99"/>
    </row>
    <row r="13" spans="1:17" ht="16.5" thickBot="1">
      <c r="A13" s="694" t="s">
        <v>26</v>
      </c>
      <c r="B13" s="695"/>
      <c r="C13" s="696"/>
      <c r="D13" s="696"/>
      <c r="E13" s="696"/>
      <c r="F13" s="696"/>
      <c r="G13" s="696"/>
      <c r="H13" s="696"/>
      <c r="I13" s="696"/>
      <c r="J13" s="696"/>
      <c r="K13" s="696"/>
      <c r="L13" s="696"/>
      <c r="M13" s="696"/>
      <c r="N13" s="696"/>
      <c r="O13" s="697"/>
      <c r="P13" s="99"/>
    </row>
    <row r="14" spans="1:17" ht="15.75">
      <c r="A14" s="698" t="s">
        <v>27</v>
      </c>
      <c r="B14" s="683"/>
      <c r="C14" s="699" t="s">
        <v>28</v>
      </c>
      <c r="D14" s="699"/>
      <c r="E14" s="700"/>
      <c r="F14" s="701" t="s">
        <v>30</v>
      </c>
      <c r="G14" s="700"/>
      <c r="H14" s="702" t="s">
        <v>31</v>
      </c>
      <c r="I14" s="702"/>
      <c r="J14" s="702"/>
      <c r="K14" s="702"/>
      <c r="L14" s="702"/>
      <c r="M14" s="725" t="s">
        <v>32</v>
      </c>
      <c r="N14" s="726"/>
      <c r="O14" s="727"/>
      <c r="P14" s="99"/>
    </row>
    <row r="15" spans="1:17" ht="15.75" customHeight="1">
      <c r="A15" s="703" t="str">
        <f>VLOOKUP(L12,Reporte!$N$5:$BN$133,8,FALSE)</f>
        <v xml:space="preserve">Porcentual </v>
      </c>
      <c r="B15" s="704"/>
      <c r="C15" s="709">
        <f>VLOOKUP(L12,Reporte!$N$5:$BN$133,11,FALSE)</f>
        <v>0.6</v>
      </c>
      <c r="D15" s="710"/>
      <c r="E15" s="704"/>
      <c r="F15" s="715" t="str">
        <f>VLOOKUP(L12,Reporte!$N$5:$BN$133,9,FALSE)</f>
        <v>Trimestral</v>
      </c>
      <c r="G15" s="716"/>
      <c r="H15" s="683" t="s">
        <v>37</v>
      </c>
      <c r="I15" s="683"/>
      <c r="J15" s="721" t="s">
        <v>465</v>
      </c>
      <c r="K15" s="722"/>
      <c r="L15" s="723"/>
      <c r="M15" s="657" t="str">
        <f>VLOOKUP(L12,Reporte!$N$5:$BN$133,28,FALSE)</f>
        <v>Oficina Asesora de Comunicaciones Estratégicas e Imagen Institucional</v>
      </c>
      <c r="N15" s="658"/>
      <c r="O15" s="659"/>
      <c r="P15" s="99"/>
    </row>
    <row r="16" spans="1:17" ht="15.75">
      <c r="A16" s="705"/>
      <c r="B16" s="706"/>
      <c r="C16" s="711"/>
      <c r="D16" s="712"/>
      <c r="E16" s="706"/>
      <c r="F16" s="717"/>
      <c r="G16" s="718"/>
      <c r="H16" s="683" t="s">
        <v>40</v>
      </c>
      <c r="I16" s="683"/>
      <c r="J16" s="721" t="s">
        <v>466</v>
      </c>
      <c r="K16" s="722"/>
      <c r="L16" s="723"/>
      <c r="M16" s="660"/>
      <c r="N16" s="661"/>
      <c r="O16" s="662"/>
      <c r="P16" s="99"/>
    </row>
    <row r="17" spans="1:17" ht="16.5" thickBot="1">
      <c r="A17" s="707"/>
      <c r="B17" s="708"/>
      <c r="C17" s="713"/>
      <c r="D17" s="714"/>
      <c r="E17" s="708"/>
      <c r="F17" s="719"/>
      <c r="G17" s="720"/>
      <c r="H17" s="724" t="s">
        <v>42</v>
      </c>
      <c r="I17" s="724"/>
      <c r="J17" s="691" t="s">
        <v>467</v>
      </c>
      <c r="K17" s="692"/>
      <c r="L17" s="693"/>
      <c r="M17" s="663"/>
      <c r="N17" s="664"/>
      <c r="O17" s="665"/>
      <c r="P17" s="99"/>
    </row>
    <row r="18" spans="1:17" ht="16.5" thickBot="1">
      <c r="A18" s="731" t="s">
        <v>44</v>
      </c>
      <c r="B18" s="732"/>
      <c r="C18" s="732"/>
      <c r="D18" s="732"/>
      <c r="E18" s="732"/>
      <c r="F18" s="732"/>
      <c r="G18" s="732"/>
      <c r="H18" s="732"/>
      <c r="I18" s="732"/>
      <c r="J18" s="732"/>
      <c r="K18" s="732"/>
      <c r="L18" s="732"/>
      <c r="M18" s="732"/>
      <c r="N18" s="732"/>
      <c r="O18" s="733"/>
      <c r="P18" s="99"/>
    </row>
    <row r="19" spans="1:17" ht="33.75" customHeight="1" thickBot="1">
      <c r="A19" s="734" t="str">
        <f>+IF(C12=0,"Compuesto A)","Compuesto 
(A/B)*100")</f>
        <v>Compuesto 
(A/B)*100</v>
      </c>
      <c r="B19" s="735"/>
      <c r="C19" s="735"/>
      <c r="D19" s="735"/>
      <c r="E19" s="736"/>
      <c r="F19" s="734" t="s">
        <v>46</v>
      </c>
      <c r="G19" s="735"/>
      <c r="H19" s="735"/>
      <c r="I19" s="735"/>
      <c r="J19" s="736"/>
      <c r="K19" s="735" t="s">
        <v>468</v>
      </c>
      <c r="L19" s="735"/>
      <c r="M19" s="735"/>
      <c r="N19" s="735"/>
      <c r="O19" s="736"/>
      <c r="P19" s="99"/>
    </row>
    <row r="20" spans="1:17" ht="16.5" thickBot="1">
      <c r="A20" s="737" t="s">
        <v>48</v>
      </c>
      <c r="B20" s="738"/>
      <c r="C20" s="738"/>
      <c r="D20" s="738"/>
      <c r="E20" s="738"/>
      <c r="F20" s="738"/>
      <c r="G20" s="738"/>
      <c r="H20" s="738"/>
      <c r="I20" s="738"/>
      <c r="J20" s="738"/>
      <c r="K20" s="738"/>
      <c r="L20" s="738"/>
      <c r="M20" s="738"/>
      <c r="N20" s="738"/>
      <c r="O20" s="739"/>
      <c r="P20" s="99"/>
    </row>
    <row r="21" spans="1:17" ht="15.75">
      <c r="A21" s="748" t="s">
        <v>49</v>
      </c>
      <c r="B21" s="749"/>
      <c r="C21" s="105" t="s">
        <v>50</v>
      </c>
      <c r="D21" s="105" t="s">
        <v>51</v>
      </c>
      <c r="E21" s="105" t="s">
        <v>52</v>
      </c>
      <c r="F21" s="105" t="s">
        <v>53</v>
      </c>
      <c r="G21" s="105" t="s">
        <v>54</v>
      </c>
      <c r="H21" s="106" t="s">
        <v>55</v>
      </c>
      <c r="I21" s="107" t="s">
        <v>56</v>
      </c>
      <c r="J21" s="106" t="s">
        <v>57</v>
      </c>
      <c r="K21" s="106" t="s">
        <v>58</v>
      </c>
      <c r="L21" s="108" t="s">
        <v>59</v>
      </c>
      <c r="M21" s="108" t="s">
        <v>60</v>
      </c>
      <c r="N21" s="109" t="s">
        <v>61</v>
      </c>
      <c r="O21" s="109" t="s">
        <v>62</v>
      </c>
      <c r="P21" s="99"/>
    </row>
    <row r="22" spans="1:17" ht="15.75">
      <c r="A22" s="746" t="s">
        <v>63</v>
      </c>
      <c r="B22" s="747"/>
      <c r="C22" s="103">
        <f>VLOOKUP(L12,Reporte!$N$5:$BN$133,30,FALSE)</f>
        <v>0</v>
      </c>
      <c r="D22" s="103">
        <f>VLOOKUP(L12,Reporte!$N$5:$BN$133,31,FALSE)</f>
        <v>0</v>
      </c>
      <c r="E22" s="103">
        <f>VLOOKUP(L12,Reporte!$N$5:$BN$133,32,FALSE)</f>
        <v>0</v>
      </c>
      <c r="F22" s="110">
        <f>VLOOKUP(L12,Reporte!$N$5:$BN$133,33,FALSE)</f>
        <v>0</v>
      </c>
      <c r="G22" s="103">
        <f>VLOOKUP(L12,Reporte!$N$5:$BN$133,34,FALSE)</f>
        <v>0</v>
      </c>
      <c r="H22" s="110">
        <f>VLOOKUP(L12,Reporte!$N$5:$BN$133,35,FALSE)</f>
        <v>0</v>
      </c>
      <c r="I22" s="103">
        <f>VLOOKUP(L12,Reporte!$N$5:$BN$133,36,FALSE)</f>
        <v>0</v>
      </c>
      <c r="J22" s="110">
        <f>VLOOKUP(L12,Reporte!$N$5:$BN$133,37,FALSE)</f>
        <v>0</v>
      </c>
      <c r="K22" s="110">
        <f>VLOOKUP(L12,Reporte!$N$5:$BN$133,38,FALSE)</f>
        <v>0</v>
      </c>
      <c r="L22" s="110">
        <f>VLOOKUP(L12,Reporte!$N$5:$BN$133,39,FALSE)</f>
        <v>0</v>
      </c>
      <c r="M22" s="110">
        <f>VLOOKUP(L12,Reporte!$N$5:$BN$133,40,FALSE)</f>
        <v>0</v>
      </c>
      <c r="N22" s="104">
        <f>VLOOKUP(L12,Reporte!$N$5:$BN$133,41,FALSE)</f>
        <v>0</v>
      </c>
      <c r="O22" s="104">
        <f>SUM(C22:N22)</f>
        <v>0</v>
      </c>
      <c r="P22" s="99"/>
    </row>
    <row r="23" spans="1:17" ht="16.5" thickBot="1">
      <c r="A23" s="728" t="s">
        <v>76</v>
      </c>
      <c r="B23" s="729"/>
      <c r="C23" s="111">
        <f>VLOOKUP(L12,Reporte!$N$5:$BN$133,42,FALSE)</f>
        <v>0</v>
      </c>
      <c r="D23" s="111">
        <f>VLOOKUP(L12,Reporte!$N$5:$BN$133,43,FALSE)</f>
        <v>0</v>
      </c>
      <c r="E23" s="111">
        <f>VLOOKUP(L12,Reporte!$N$5:$BN$133,44,FALSE)</f>
        <v>0</v>
      </c>
      <c r="F23" s="111">
        <f>VLOOKUP(L12,Reporte!$N$5:$BN$133,45,FALSE)</f>
        <v>0</v>
      </c>
      <c r="G23" s="111">
        <f>VLOOKUP(L12,Reporte!$N$5:$BN$133,46,FALSE)</f>
        <v>0</v>
      </c>
      <c r="H23" s="111">
        <f>VLOOKUP(L12,Reporte!$N$5:$BN$133,47,FALSE)</f>
        <v>0</v>
      </c>
      <c r="I23" s="111">
        <f>VLOOKUP(L12,Reporte!$N$5:$BN$133,48,FALSE)</f>
        <v>0</v>
      </c>
      <c r="J23" s="111">
        <f>VLOOKUP(L12,Reporte!$N$5:$BN$133,49,FALSE)</f>
        <v>0</v>
      </c>
      <c r="K23" s="111">
        <f>VLOOKUP(L12,Reporte!$N$5:$BN$133,50,FALSE)</f>
        <v>0</v>
      </c>
      <c r="L23" s="111">
        <f>VLOOKUP(L12,Reporte!$N$5:$BN$133,51,FALSE)</f>
        <v>0</v>
      </c>
      <c r="M23" s="111">
        <f>VLOOKUP(L12,Reporte!$N$5:$BN$133,52,FALSE)</f>
        <v>0</v>
      </c>
      <c r="N23" s="112">
        <f>VLOOKUP(L12,Reporte!$N$5:$BN$133,53,FALSE)</f>
        <v>0</v>
      </c>
      <c r="O23" s="104">
        <f>SUM(C23:N23)</f>
        <v>0</v>
      </c>
      <c r="P23" s="99"/>
    </row>
    <row r="24" spans="1:17" ht="16.5" thickBot="1">
      <c r="A24" s="737" t="s">
        <v>89</v>
      </c>
      <c r="B24" s="738"/>
      <c r="C24" s="738"/>
      <c r="D24" s="738"/>
      <c r="E24" s="738"/>
      <c r="F24" s="738"/>
      <c r="G24" s="738"/>
      <c r="H24" s="738"/>
      <c r="I24" s="738"/>
      <c r="J24" s="738"/>
      <c r="K24" s="738"/>
      <c r="L24" s="738"/>
      <c r="M24" s="738"/>
      <c r="N24" s="738"/>
      <c r="O24" s="739"/>
      <c r="P24" s="99"/>
    </row>
    <row r="25" spans="1:17" ht="31.5">
      <c r="A25" s="113" t="s">
        <v>90</v>
      </c>
      <c r="B25" s="107" t="s">
        <v>91</v>
      </c>
      <c r="C25" s="107" t="s">
        <v>92</v>
      </c>
      <c r="D25" s="114" t="s">
        <v>93</v>
      </c>
      <c r="E25" s="115"/>
      <c r="F25" s="115"/>
      <c r="G25" s="740"/>
      <c r="H25" s="740"/>
      <c r="I25" s="740"/>
      <c r="J25" s="740"/>
      <c r="K25" s="740"/>
      <c r="L25" s="740"/>
      <c r="M25" s="740"/>
      <c r="N25" s="740"/>
      <c r="O25" s="742"/>
      <c r="P25" s="99"/>
    </row>
    <row r="26" spans="1:17" s="98" customFormat="1" ht="15">
      <c r="A26" s="116" t="s">
        <v>94</v>
      </c>
      <c r="B26" s="117">
        <f>IF(ISERROR($C$22/$C$23),0,$C$22/$C$23)</f>
        <v>0</v>
      </c>
      <c r="C26" s="117">
        <f>+C15</f>
        <v>0.6</v>
      </c>
      <c r="D26" s="117">
        <f>+C26*0.98</f>
        <v>0.58799999999999997</v>
      </c>
      <c r="E26" s="118"/>
      <c r="F26" s="118"/>
      <c r="G26" s="730"/>
      <c r="H26" s="730"/>
      <c r="I26" s="741"/>
      <c r="J26" s="741"/>
      <c r="K26" s="741"/>
      <c r="L26" s="730"/>
      <c r="M26" s="730"/>
      <c r="N26" s="730"/>
      <c r="O26" s="743"/>
      <c r="P26" s="119"/>
      <c r="Q26" s="120"/>
    </row>
    <row r="27" spans="1:17" s="98" customFormat="1" ht="15">
      <c r="A27" s="116" t="s">
        <v>95</v>
      </c>
      <c r="B27" s="117">
        <f>IF(ISERROR($D$22/$D$23),0,$D$22/$D$23)</f>
        <v>0</v>
      </c>
      <c r="C27" s="117">
        <f>+C26</f>
        <v>0.6</v>
      </c>
      <c r="D27" s="117">
        <f>+D26</f>
        <v>0.58799999999999997</v>
      </c>
      <c r="E27" s="118"/>
      <c r="F27" s="118"/>
      <c r="G27" s="730"/>
      <c r="H27" s="730"/>
      <c r="I27" s="730"/>
      <c r="J27" s="730"/>
      <c r="K27" s="118"/>
      <c r="L27" s="730"/>
      <c r="M27" s="730"/>
      <c r="N27" s="730"/>
      <c r="O27" s="743"/>
      <c r="P27" s="119"/>
      <c r="Q27" s="120"/>
    </row>
    <row r="28" spans="1:17" s="98" customFormat="1" ht="15">
      <c r="A28" s="116" t="s">
        <v>96</v>
      </c>
      <c r="B28" s="117">
        <f>IF(ISERROR($E$22/$E$23),0,$E$22/$E$23)</f>
        <v>0</v>
      </c>
      <c r="C28" s="117">
        <f t="shared" ref="C28:D37" si="0">+C27</f>
        <v>0.6</v>
      </c>
      <c r="D28" s="117">
        <f t="shared" si="0"/>
        <v>0.58799999999999997</v>
      </c>
      <c r="E28" s="118"/>
      <c r="F28" s="118"/>
      <c r="G28" s="730"/>
      <c r="H28" s="730"/>
      <c r="I28" s="730"/>
      <c r="J28" s="730"/>
      <c r="K28" s="118"/>
      <c r="L28" s="730"/>
      <c r="M28" s="730"/>
      <c r="N28" s="730"/>
      <c r="O28" s="743"/>
      <c r="P28" s="119"/>
      <c r="Q28" s="120"/>
    </row>
    <row r="29" spans="1:17" s="98" customFormat="1" ht="15">
      <c r="A29" s="116" t="s">
        <v>97</v>
      </c>
      <c r="B29" s="117">
        <f>IF(ISERROR($F$22/$F$23),0,$F$22/$F$23)</f>
        <v>0</v>
      </c>
      <c r="C29" s="117">
        <f t="shared" si="0"/>
        <v>0.6</v>
      </c>
      <c r="D29" s="117">
        <f t="shared" si="0"/>
        <v>0.58799999999999997</v>
      </c>
      <c r="E29" s="118"/>
      <c r="F29" s="118"/>
      <c r="G29" s="730"/>
      <c r="H29" s="730"/>
      <c r="I29" s="730"/>
      <c r="J29" s="730"/>
      <c r="K29" s="118"/>
      <c r="L29" s="730"/>
      <c r="M29" s="730"/>
      <c r="N29" s="730"/>
      <c r="O29" s="743"/>
      <c r="P29" s="119"/>
      <c r="Q29" s="120"/>
    </row>
    <row r="30" spans="1:17" s="98" customFormat="1" ht="15">
      <c r="A30" s="116" t="s">
        <v>98</v>
      </c>
      <c r="B30" s="117">
        <f>IF(ISERROR($G$22/$G$23),0,$G$22/$G$23)</f>
        <v>0</v>
      </c>
      <c r="C30" s="117">
        <f t="shared" si="0"/>
        <v>0.6</v>
      </c>
      <c r="D30" s="117">
        <f t="shared" si="0"/>
        <v>0.58799999999999997</v>
      </c>
      <c r="E30" s="118"/>
      <c r="F30" s="118"/>
      <c r="G30" s="730"/>
      <c r="H30" s="730"/>
      <c r="I30" s="730"/>
      <c r="J30" s="730"/>
      <c r="K30" s="118"/>
      <c r="L30" s="730"/>
      <c r="M30" s="730"/>
      <c r="N30" s="730"/>
      <c r="O30" s="743"/>
      <c r="P30" s="119"/>
      <c r="Q30" s="120"/>
    </row>
    <row r="31" spans="1:17" s="98" customFormat="1" ht="15">
      <c r="A31" s="116" t="s">
        <v>99</v>
      </c>
      <c r="B31" s="117">
        <f>IF(ISERROR($H$22/$H$23),0,$H$22/$H$23)</f>
        <v>0</v>
      </c>
      <c r="C31" s="117">
        <f t="shared" si="0"/>
        <v>0.6</v>
      </c>
      <c r="D31" s="117">
        <f t="shared" si="0"/>
        <v>0.58799999999999997</v>
      </c>
      <c r="E31" s="118"/>
      <c r="F31" s="118"/>
      <c r="G31" s="730"/>
      <c r="H31" s="730"/>
      <c r="I31" s="730"/>
      <c r="J31" s="730"/>
      <c r="K31" s="118"/>
      <c r="L31" s="730"/>
      <c r="M31" s="730"/>
      <c r="N31" s="730"/>
      <c r="O31" s="743"/>
      <c r="P31" s="119"/>
      <c r="Q31" s="120"/>
    </row>
    <row r="32" spans="1:17" s="98" customFormat="1" ht="15">
      <c r="A32" s="116" t="s">
        <v>100</v>
      </c>
      <c r="B32" s="117">
        <f>IF(ISERROR($I$22/$I$23),0,$I$22/$I$23)</f>
        <v>0</v>
      </c>
      <c r="C32" s="117">
        <f t="shared" si="0"/>
        <v>0.6</v>
      </c>
      <c r="D32" s="117">
        <f t="shared" si="0"/>
        <v>0.58799999999999997</v>
      </c>
      <c r="E32" s="118"/>
      <c r="F32" s="118"/>
      <c r="G32" s="730"/>
      <c r="H32" s="730"/>
      <c r="I32" s="730"/>
      <c r="J32" s="730"/>
      <c r="K32" s="118"/>
      <c r="L32" s="730"/>
      <c r="M32" s="730"/>
      <c r="N32" s="730"/>
      <c r="O32" s="743"/>
      <c r="P32" s="119"/>
      <c r="Q32" s="120"/>
    </row>
    <row r="33" spans="1:17" s="98" customFormat="1" ht="15">
      <c r="A33" s="116" t="s">
        <v>101</v>
      </c>
      <c r="B33" s="117">
        <f>IF(ISERROR($J$22/$J$23),0,$J$22/$J$23)</f>
        <v>0</v>
      </c>
      <c r="C33" s="117">
        <f t="shared" si="0"/>
        <v>0.6</v>
      </c>
      <c r="D33" s="117">
        <f t="shared" si="0"/>
        <v>0.58799999999999997</v>
      </c>
      <c r="E33" s="118"/>
      <c r="F33" s="118"/>
      <c r="G33" s="730"/>
      <c r="H33" s="730"/>
      <c r="I33" s="730"/>
      <c r="J33" s="730"/>
      <c r="K33" s="118"/>
      <c r="L33" s="730"/>
      <c r="M33" s="730"/>
      <c r="N33" s="730"/>
      <c r="O33" s="743"/>
      <c r="P33" s="119"/>
      <c r="Q33" s="120"/>
    </row>
    <row r="34" spans="1:17" s="98" customFormat="1" ht="15">
      <c r="A34" s="116" t="s">
        <v>102</v>
      </c>
      <c r="B34" s="117">
        <f>IF(ISERROR($K$22/$K$23),0,$K$22/$K$23)</f>
        <v>0</v>
      </c>
      <c r="C34" s="117">
        <f t="shared" si="0"/>
        <v>0.6</v>
      </c>
      <c r="D34" s="117">
        <f t="shared" si="0"/>
        <v>0.58799999999999997</v>
      </c>
      <c r="E34" s="118"/>
      <c r="F34" s="118"/>
      <c r="G34" s="730"/>
      <c r="H34" s="730"/>
      <c r="I34" s="730"/>
      <c r="J34" s="730"/>
      <c r="K34" s="118"/>
      <c r="L34" s="730"/>
      <c r="M34" s="730"/>
      <c r="N34" s="730"/>
      <c r="O34" s="743"/>
      <c r="P34" s="119"/>
      <c r="Q34" s="120"/>
    </row>
    <row r="35" spans="1:17" s="98" customFormat="1" ht="15">
      <c r="A35" s="116" t="s">
        <v>103</v>
      </c>
      <c r="B35" s="117">
        <f>IF(ISERROR($L$22/$L$23),0,$L$22/$L$23)</f>
        <v>0</v>
      </c>
      <c r="C35" s="117">
        <f t="shared" si="0"/>
        <v>0.6</v>
      </c>
      <c r="D35" s="117">
        <f t="shared" si="0"/>
        <v>0.58799999999999997</v>
      </c>
      <c r="E35" s="118"/>
      <c r="F35" s="118"/>
      <c r="G35" s="730"/>
      <c r="H35" s="730"/>
      <c r="I35" s="730"/>
      <c r="J35" s="730"/>
      <c r="K35" s="118"/>
      <c r="L35" s="730"/>
      <c r="M35" s="730"/>
      <c r="N35" s="730"/>
      <c r="O35" s="743"/>
      <c r="P35" s="119"/>
      <c r="Q35" s="120"/>
    </row>
    <row r="36" spans="1:17" s="98" customFormat="1" ht="15">
      <c r="A36" s="116" t="s">
        <v>104</v>
      </c>
      <c r="B36" s="117">
        <f>IF(ISERROR($M$22/$M$23),0,$M$22/$M$23)</f>
        <v>0</v>
      </c>
      <c r="C36" s="117">
        <f t="shared" si="0"/>
        <v>0.6</v>
      </c>
      <c r="D36" s="117">
        <f t="shared" si="0"/>
        <v>0.58799999999999997</v>
      </c>
      <c r="E36" s="118"/>
      <c r="F36" s="118"/>
      <c r="G36" s="730"/>
      <c r="H36" s="730"/>
      <c r="I36" s="730"/>
      <c r="J36" s="730"/>
      <c r="K36" s="118"/>
      <c r="L36" s="730"/>
      <c r="M36" s="730"/>
      <c r="N36" s="730"/>
      <c r="O36" s="743"/>
      <c r="P36" s="119"/>
      <c r="Q36" s="120"/>
    </row>
    <row r="37" spans="1:17" s="98" customFormat="1" ht="15.75" thickBot="1">
      <c r="A37" s="121" t="s">
        <v>105</v>
      </c>
      <c r="B37" s="122">
        <f>IF(ISERROR($N$22/$N$23),0,$N$22/$N$23)</f>
        <v>0</v>
      </c>
      <c r="C37" s="117">
        <f t="shared" si="0"/>
        <v>0.6</v>
      </c>
      <c r="D37" s="117">
        <f t="shared" si="0"/>
        <v>0.58799999999999997</v>
      </c>
      <c r="E37" s="118"/>
      <c r="F37" s="118"/>
      <c r="G37" s="118"/>
      <c r="H37" s="118"/>
      <c r="I37" s="118"/>
      <c r="J37" s="118"/>
      <c r="K37" s="118"/>
      <c r="L37" s="730"/>
      <c r="M37" s="730"/>
      <c r="N37" s="730"/>
      <c r="O37" s="743"/>
      <c r="P37" s="119"/>
      <c r="Q37" s="120"/>
    </row>
    <row r="38" spans="1:17" s="98" customFormat="1" ht="15.75" thickBot="1">
      <c r="A38" s="123" t="s">
        <v>106</v>
      </c>
      <c r="B38" s="124">
        <f>IF(ISERROR($O$22/$O$23),0,$O$22/$O$23)</f>
        <v>0</v>
      </c>
      <c r="C38" s="124">
        <f>+C37</f>
        <v>0.6</v>
      </c>
      <c r="D38" s="124">
        <f>+D37</f>
        <v>0.58799999999999997</v>
      </c>
      <c r="E38" s="125"/>
      <c r="F38" s="125"/>
      <c r="G38" s="744"/>
      <c r="H38" s="744"/>
      <c r="I38" s="744"/>
      <c r="J38" s="744"/>
      <c r="K38" s="125"/>
      <c r="L38" s="744"/>
      <c r="M38" s="744"/>
      <c r="N38" s="744"/>
      <c r="O38" s="745"/>
      <c r="P38" s="119"/>
      <c r="Q38" s="120"/>
    </row>
    <row r="39" spans="1:17" ht="16.5" thickBot="1">
      <c r="A39" s="731" t="s">
        <v>469</v>
      </c>
      <c r="B39" s="732"/>
      <c r="C39" s="732"/>
      <c r="D39" s="732"/>
      <c r="E39" s="732"/>
      <c r="F39" s="732"/>
      <c r="G39" s="732"/>
      <c r="H39" s="732"/>
      <c r="I39" s="732"/>
      <c r="J39" s="732"/>
      <c r="K39" s="732"/>
      <c r="L39" s="732"/>
      <c r="M39" s="732"/>
      <c r="N39" s="732"/>
      <c r="O39" s="733"/>
      <c r="P39" s="99"/>
    </row>
    <row r="40" spans="1:17" ht="12">
      <c r="A40" s="750" t="s">
        <v>108</v>
      </c>
      <c r="B40" s="751"/>
      <c r="C40" s="751"/>
      <c r="D40" s="751"/>
      <c r="E40" s="751"/>
      <c r="F40" s="751"/>
      <c r="G40" s="751"/>
      <c r="H40" s="751"/>
      <c r="I40" s="751"/>
      <c r="J40" s="751"/>
      <c r="K40" s="751"/>
      <c r="L40" s="751"/>
      <c r="M40" s="751"/>
      <c r="N40" s="751"/>
      <c r="O40" s="752"/>
      <c r="P40" s="99"/>
    </row>
    <row r="41" spans="1:17" ht="45" customHeight="1" thickBot="1">
      <c r="A41" s="753" t="str">
        <f>VLOOKUP(L12,Reporte!$N$5:$BZ$133,54,FALSE)</f>
        <v>-</v>
      </c>
      <c r="B41" s="754"/>
      <c r="C41" s="754"/>
      <c r="D41" s="754"/>
      <c r="E41" s="754"/>
      <c r="F41" s="754"/>
      <c r="G41" s="754"/>
      <c r="H41" s="754"/>
      <c r="I41" s="754"/>
      <c r="J41" s="754"/>
      <c r="K41" s="754"/>
      <c r="L41" s="754"/>
      <c r="M41" s="754"/>
      <c r="N41" s="754"/>
      <c r="O41" s="755"/>
      <c r="P41" s="99"/>
    </row>
    <row r="42" spans="1:17" ht="12">
      <c r="A42" s="750" t="s">
        <v>109</v>
      </c>
      <c r="B42" s="751"/>
      <c r="C42" s="751"/>
      <c r="D42" s="751"/>
      <c r="E42" s="751"/>
      <c r="F42" s="751"/>
      <c r="G42" s="751"/>
      <c r="H42" s="751"/>
      <c r="I42" s="751"/>
      <c r="J42" s="751"/>
      <c r="K42" s="751"/>
      <c r="L42" s="751"/>
      <c r="M42" s="751"/>
      <c r="N42" s="751"/>
      <c r="O42" s="752"/>
      <c r="P42" s="99"/>
    </row>
    <row r="43" spans="1:17" s="59" customFormat="1" ht="45" customHeight="1" thickBot="1">
      <c r="A43" s="756" t="str">
        <f>VLOOKUP(L12,Reporte!$N$5:$BZ$133,55,FALSE)</f>
        <v>-</v>
      </c>
      <c r="B43" s="757"/>
      <c r="C43" s="757"/>
      <c r="D43" s="757"/>
      <c r="E43" s="757"/>
      <c r="F43" s="757"/>
      <c r="G43" s="757"/>
      <c r="H43" s="757"/>
      <c r="I43" s="757"/>
      <c r="J43" s="757"/>
      <c r="K43" s="757"/>
      <c r="L43" s="757"/>
      <c r="M43" s="757"/>
      <c r="N43" s="757"/>
      <c r="O43" s="758"/>
      <c r="P43" s="126"/>
      <c r="Q43" s="127"/>
    </row>
    <row r="44" spans="1:17" ht="12">
      <c r="A44" s="750" t="s">
        <v>110</v>
      </c>
      <c r="B44" s="751"/>
      <c r="C44" s="751"/>
      <c r="D44" s="751"/>
      <c r="E44" s="751"/>
      <c r="F44" s="751"/>
      <c r="G44" s="751"/>
      <c r="H44" s="751"/>
      <c r="I44" s="751"/>
      <c r="J44" s="751"/>
      <c r="K44" s="751"/>
      <c r="L44" s="751"/>
      <c r="M44" s="751"/>
      <c r="N44" s="751"/>
      <c r="O44" s="752"/>
      <c r="P44" s="99"/>
    </row>
    <row r="45" spans="1:17" s="59" customFormat="1" ht="45" customHeight="1" thickBot="1">
      <c r="A45" s="753" t="str">
        <f>VLOOKUP(L12,Reporte!$N$5:$BZ$133,56,FALSE)</f>
        <v>-</v>
      </c>
      <c r="B45" s="754"/>
      <c r="C45" s="754"/>
      <c r="D45" s="754"/>
      <c r="E45" s="754"/>
      <c r="F45" s="754"/>
      <c r="G45" s="754"/>
      <c r="H45" s="754"/>
      <c r="I45" s="754"/>
      <c r="J45" s="754"/>
      <c r="K45" s="754"/>
      <c r="L45" s="754"/>
      <c r="M45" s="754"/>
      <c r="N45" s="754"/>
      <c r="O45" s="755"/>
      <c r="P45" s="126"/>
      <c r="Q45" s="127"/>
    </row>
    <row r="46" spans="1:17" ht="12">
      <c r="A46" s="750" t="s">
        <v>111</v>
      </c>
      <c r="B46" s="751"/>
      <c r="C46" s="751"/>
      <c r="D46" s="751"/>
      <c r="E46" s="751"/>
      <c r="F46" s="751"/>
      <c r="G46" s="751"/>
      <c r="H46" s="751"/>
      <c r="I46" s="751"/>
      <c r="J46" s="751"/>
      <c r="K46" s="751"/>
      <c r="L46" s="751"/>
      <c r="M46" s="751"/>
      <c r="N46" s="751"/>
      <c r="O46" s="752"/>
      <c r="P46" s="99"/>
    </row>
    <row r="47" spans="1:17" s="59" customFormat="1" ht="45" customHeight="1" thickBot="1">
      <c r="A47" s="756" t="str">
        <f>VLOOKUP(L12,Reporte!$N$5:$BZ$133,57,FALSE)</f>
        <v>-</v>
      </c>
      <c r="B47" s="757"/>
      <c r="C47" s="757"/>
      <c r="D47" s="757"/>
      <c r="E47" s="757"/>
      <c r="F47" s="757"/>
      <c r="G47" s="757"/>
      <c r="H47" s="757"/>
      <c r="I47" s="757"/>
      <c r="J47" s="757"/>
      <c r="K47" s="757"/>
      <c r="L47" s="757"/>
      <c r="M47" s="757"/>
      <c r="N47" s="757"/>
      <c r="O47" s="758"/>
      <c r="P47" s="126"/>
      <c r="Q47" s="127"/>
    </row>
    <row r="48" spans="1:17" ht="12">
      <c r="A48" s="750" t="s">
        <v>112</v>
      </c>
      <c r="B48" s="751"/>
      <c r="C48" s="751"/>
      <c r="D48" s="751"/>
      <c r="E48" s="751"/>
      <c r="F48" s="751"/>
      <c r="G48" s="751"/>
      <c r="H48" s="751"/>
      <c r="I48" s="751"/>
      <c r="J48" s="751"/>
      <c r="K48" s="751"/>
      <c r="L48" s="751"/>
      <c r="M48" s="751"/>
      <c r="N48" s="751"/>
      <c r="O48" s="752"/>
      <c r="P48" s="99"/>
    </row>
    <row r="49" spans="1:17" s="59" customFormat="1" ht="45" customHeight="1" thickBot="1">
      <c r="A49" s="756" t="str">
        <f>VLOOKUP(L12,Reporte!$N$5:$BZ$133,58,FALSE)</f>
        <v>-</v>
      </c>
      <c r="B49" s="757"/>
      <c r="C49" s="757"/>
      <c r="D49" s="757"/>
      <c r="E49" s="757"/>
      <c r="F49" s="757"/>
      <c r="G49" s="757"/>
      <c r="H49" s="757"/>
      <c r="I49" s="757"/>
      <c r="J49" s="757"/>
      <c r="K49" s="757"/>
      <c r="L49" s="757"/>
      <c r="M49" s="757"/>
      <c r="N49" s="757"/>
      <c r="O49" s="758"/>
      <c r="P49" s="126"/>
      <c r="Q49" s="127"/>
    </row>
    <row r="50" spans="1:17" s="59" customFormat="1" ht="12">
      <c r="A50" s="750" t="s">
        <v>113</v>
      </c>
      <c r="B50" s="751"/>
      <c r="C50" s="751"/>
      <c r="D50" s="751"/>
      <c r="E50" s="751"/>
      <c r="F50" s="751"/>
      <c r="G50" s="751"/>
      <c r="H50" s="751"/>
      <c r="I50" s="751"/>
      <c r="J50" s="751"/>
      <c r="K50" s="751"/>
      <c r="L50" s="751"/>
      <c r="M50" s="751"/>
      <c r="N50" s="751"/>
      <c r="O50" s="752"/>
      <c r="P50" s="126"/>
      <c r="Q50" s="127"/>
    </row>
    <row r="51" spans="1:17" s="59" customFormat="1" ht="45" customHeight="1" thickBot="1">
      <c r="A51" s="765" t="str">
        <f>VLOOKUP(L12,Reporte!$N$5:$BZ$133,59,FALSE)</f>
        <v>-</v>
      </c>
      <c r="B51" s="766"/>
      <c r="C51" s="766"/>
      <c r="D51" s="766"/>
      <c r="E51" s="766"/>
      <c r="F51" s="766"/>
      <c r="G51" s="766"/>
      <c r="H51" s="766"/>
      <c r="I51" s="766"/>
      <c r="J51" s="766"/>
      <c r="K51" s="766"/>
      <c r="L51" s="766"/>
      <c r="M51" s="766"/>
      <c r="N51" s="766"/>
      <c r="O51" s="767"/>
      <c r="P51" s="126"/>
      <c r="Q51" s="127"/>
    </row>
    <row r="52" spans="1:17" ht="12">
      <c r="A52" s="750" t="s">
        <v>114</v>
      </c>
      <c r="B52" s="751"/>
      <c r="C52" s="751"/>
      <c r="D52" s="751"/>
      <c r="E52" s="751"/>
      <c r="F52" s="751"/>
      <c r="G52" s="751"/>
      <c r="H52" s="751"/>
      <c r="I52" s="751"/>
      <c r="J52" s="751"/>
      <c r="K52" s="751"/>
      <c r="L52" s="751"/>
      <c r="M52" s="751"/>
      <c r="N52" s="751"/>
      <c r="O52" s="752"/>
      <c r="P52" s="99"/>
    </row>
    <row r="53" spans="1:17" s="59" customFormat="1" ht="45" customHeight="1" thickBot="1">
      <c r="A53" s="756" t="str">
        <f>VLOOKUP(L12,Reporte!$N$5:$BZ$133,60,FALSE)</f>
        <v>-</v>
      </c>
      <c r="B53" s="757"/>
      <c r="C53" s="757"/>
      <c r="D53" s="757"/>
      <c r="E53" s="757"/>
      <c r="F53" s="757"/>
      <c r="G53" s="757"/>
      <c r="H53" s="757"/>
      <c r="I53" s="757"/>
      <c r="J53" s="757"/>
      <c r="K53" s="757"/>
      <c r="L53" s="757"/>
      <c r="M53" s="757"/>
      <c r="N53" s="757"/>
      <c r="O53" s="758"/>
      <c r="P53" s="126"/>
      <c r="Q53" s="127"/>
    </row>
    <row r="54" spans="1:17" ht="12">
      <c r="A54" s="750" t="s">
        <v>115</v>
      </c>
      <c r="B54" s="751"/>
      <c r="C54" s="751"/>
      <c r="D54" s="751"/>
      <c r="E54" s="751"/>
      <c r="F54" s="751"/>
      <c r="G54" s="751"/>
      <c r="H54" s="751"/>
      <c r="I54" s="751"/>
      <c r="J54" s="751"/>
      <c r="K54" s="751"/>
      <c r="L54" s="751"/>
      <c r="M54" s="751"/>
      <c r="N54" s="751"/>
      <c r="O54" s="752"/>
      <c r="P54" s="99"/>
    </row>
    <row r="55" spans="1:17" s="59" customFormat="1" ht="45" customHeight="1" thickBot="1">
      <c r="A55" s="756" t="str">
        <f>VLOOKUP(L12,Reporte!$N$5:$BZ$133,61,FALSE)</f>
        <v>-</v>
      </c>
      <c r="B55" s="757"/>
      <c r="C55" s="757"/>
      <c r="D55" s="757"/>
      <c r="E55" s="757"/>
      <c r="F55" s="757"/>
      <c r="G55" s="757"/>
      <c r="H55" s="757"/>
      <c r="I55" s="757"/>
      <c r="J55" s="757"/>
      <c r="K55" s="757"/>
      <c r="L55" s="757"/>
      <c r="M55" s="757"/>
      <c r="N55" s="757"/>
      <c r="O55" s="758"/>
      <c r="P55" s="126"/>
      <c r="Q55" s="127"/>
    </row>
    <row r="56" spans="1:17" s="59" customFormat="1" ht="12">
      <c r="A56" s="750" t="s">
        <v>116</v>
      </c>
      <c r="B56" s="751"/>
      <c r="C56" s="751"/>
      <c r="D56" s="751"/>
      <c r="E56" s="751"/>
      <c r="F56" s="751"/>
      <c r="G56" s="751"/>
      <c r="H56" s="751"/>
      <c r="I56" s="751"/>
      <c r="J56" s="751"/>
      <c r="K56" s="751"/>
      <c r="L56" s="751"/>
      <c r="M56" s="751"/>
      <c r="N56" s="751"/>
      <c r="O56" s="752"/>
      <c r="P56" s="126"/>
      <c r="Q56" s="127"/>
    </row>
    <row r="57" spans="1:17" s="59" customFormat="1" ht="45" customHeight="1" thickBot="1">
      <c r="A57" s="753" t="str">
        <f>VLOOKUP(L12,Reporte!$N$5:$BZ$133,62,FALSE)</f>
        <v>-</v>
      </c>
      <c r="B57" s="754"/>
      <c r="C57" s="754"/>
      <c r="D57" s="754"/>
      <c r="E57" s="754"/>
      <c r="F57" s="754"/>
      <c r="G57" s="754"/>
      <c r="H57" s="754"/>
      <c r="I57" s="754"/>
      <c r="J57" s="754"/>
      <c r="K57" s="754"/>
      <c r="L57" s="754"/>
      <c r="M57" s="754"/>
      <c r="N57" s="754"/>
      <c r="O57" s="755"/>
      <c r="P57" s="126"/>
      <c r="Q57" s="127"/>
    </row>
    <row r="58" spans="1:17" s="59" customFormat="1" ht="12">
      <c r="A58" s="750" t="s">
        <v>117</v>
      </c>
      <c r="B58" s="751"/>
      <c r="C58" s="751"/>
      <c r="D58" s="751"/>
      <c r="E58" s="751"/>
      <c r="F58" s="751"/>
      <c r="G58" s="751"/>
      <c r="H58" s="751"/>
      <c r="I58" s="751"/>
      <c r="J58" s="751"/>
      <c r="K58" s="751"/>
      <c r="L58" s="751"/>
      <c r="M58" s="751"/>
      <c r="N58" s="751"/>
      <c r="O58" s="752"/>
      <c r="P58" s="126"/>
      <c r="Q58" s="127"/>
    </row>
    <row r="59" spans="1:17" s="59" customFormat="1" ht="45" customHeight="1" thickBot="1">
      <c r="A59" s="756" t="str">
        <f>VLOOKUP(L12,Reporte!$N$5:$BZ$133,63,FALSE)</f>
        <v>-</v>
      </c>
      <c r="B59" s="757"/>
      <c r="C59" s="757"/>
      <c r="D59" s="757"/>
      <c r="E59" s="757"/>
      <c r="F59" s="757"/>
      <c r="G59" s="757"/>
      <c r="H59" s="757"/>
      <c r="I59" s="757"/>
      <c r="J59" s="757"/>
      <c r="K59" s="757"/>
      <c r="L59" s="757"/>
      <c r="M59" s="757"/>
      <c r="N59" s="757"/>
      <c r="O59" s="758"/>
      <c r="P59" s="126"/>
      <c r="Q59" s="127"/>
    </row>
    <row r="60" spans="1:17" ht="12">
      <c r="A60" s="750" t="s">
        <v>118</v>
      </c>
      <c r="B60" s="751"/>
      <c r="C60" s="751"/>
      <c r="D60" s="751"/>
      <c r="E60" s="751"/>
      <c r="F60" s="751"/>
      <c r="G60" s="751"/>
      <c r="H60" s="751"/>
      <c r="I60" s="751"/>
      <c r="J60" s="751"/>
      <c r="K60" s="751"/>
      <c r="L60" s="751"/>
      <c r="M60" s="751"/>
      <c r="N60" s="751"/>
      <c r="O60" s="752"/>
      <c r="P60" s="99"/>
    </row>
    <row r="61" spans="1:17" s="59" customFormat="1" ht="45" customHeight="1" thickBot="1">
      <c r="A61" s="756" t="str">
        <f>VLOOKUP(L12,Reporte!$N$5:$BZ$133,64,FALSE)</f>
        <v>-</v>
      </c>
      <c r="B61" s="757"/>
      <c r="C61" s="757"/>
      <c r="D61" s="757"/>
      <c r="E61" s="757"/>
      <c r="F61" s="757"/>
      <c r="G61" s="757"/>
      <c r="H61" s="757"/>
      <c r="I61" s="757"/>
      <c r="J61" s="757"/>
      <c r="K61" s="757"/>
      <c r="L61" s="757"/>
      <c r="M61" s="757"/>
      <c r="N61" s="757"/>
      <c r="O61" s="758"/>
      <c r="P61" s="126"/>
      <c r="Q61" s="127"/>
    </row>
    <row r="62" spans="1:17" ht="12">
      <c r="A62" s="750" t="s">
        <v>119</v>
      </c>
      <c r="B62" s="751"/>
      <c r="C62" s="751"/>
      <c r="D62" s="751"/>
      <c r="E62" s="751"/>
      <c r="F62" s="751"/>
      <c r="G62" s="751"/>
      <c r="H62" s="751"/>
      <c r="I62" s="751"/>
      <c r="J62" s="751"/>
      <c r="K62" s="751"/>
      <c r="L62" s="751"/>
      <c r="M62" s="751"/>
      <c r="N62" s="751"/>
      <c r="O62" s="752"/>
      <c r="P62" s="99"/>
    </row>
    <row r="63" spans="1:17" s="59" customFormat="1" ht="45" customHeight="1" thickBot="1">
      <c r="A63" s="765" t="str">
        <f>VLOOKUP(L12,Reporte!$N$5:$BZ$133,65,FALSE)</f>
        <v>-</v>
      </c>
      <c r="B63" s="766"/>
      <c r="C63" s="766"/>
      <c r="D63" s="766"/>
      <c r="E63" s="766"/>
      <c r="F63" s="766"/>
      <c r="G63" s="766"/>
      <c r="H63" s="766"/>
      <c r="I63" s="766"/>
      <c r="J63" s="766"/>
      <c r="K63" s="766"/>
      <c r="L63" s="766"/>
      <c r="M63" s="766"/>
      <c r="N63" s="766"/>
      <c r="O63" s="767"/>
      <c r="P63" s="126"/>
      <c r="Q63" s="127"/>
    </row>
    <row r="64" spans="1:17" ht="12" customHeight="1">
      <c r="A64" s="768">
        <f>VLOOKUP(L12,Reporte!$AP$5:$CB$133,39,FALSE)</f>
        <v>0</v>
      </c>
      <c r="B64" s="769"/>
      <c r="C64" s="769"/>
      <c r="D64" s="769"/>
      <c r="E64" s="769"/>
      <c r="F64" s="769"/>
      <c r="G64" s="769"/>
      <c r="H64" s="769"/>
      <c r="I64" s="769"/>
      <c r="J64" s="769"/>
      <c r="K64" s="769"/>
      <c r="L64" s="769"/>
      <c r="M64" s="769"/>
      <c r="N64" s="769"/>
      <c r="O64" s="770"/>
      <c r="P64" s="99"/>
    </row>
    <row r="65" spans="1:16" ht="38.25" customHeight="1" thickBot="1">
      <c r="A65" s="771"/>
      <c r="B65" s="772"/>
      <c r="C65" s="772"/>
      <c r="D65" s="772"/>
      <c r="E65" s="772"/>
      <c r="F65" s="772"/>
      <c r="G65" s="772"/>
      <c r="H65" s="772"/>
      <c r="I65" s="772"/>
      <c r="J65" s="772"/>
      <c r="K65" s="772"/>
      <c r="L65" s="772"/>
      <c r="M65" s="772"/>
      <c r="N65" s="772"/>
      <c r="O65" s="773"/>
      <c r="P65" s="99"/>
    </row>
    <row r="66" spans="1:16" ht="12">
      <c r="B66" s="128"/>
    </row>
    <row r="67" spans="1:16" ht="15.75">
      <c r="A67" s="759" t="s">
        <v>470</v>
      </c>
      <c r="B67" s="759"/>
      <c r="C67" s="759"/>
      <c r="D67" s="759"/>
      <c r="E67" s="760">
        <f>+INDICADORES!D22</f>
        <v>46029</v>
      </c>
      <c r="F67" s="7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Numero xmlns="b6565643-c00f-44ce-b5d1-532a85e4382c">HV_2026</Numero>
    <Language xmlns="http://schemas.microsoft.com/sharepoint/v3">Español (España)</Language>
    <Fecha_x0020_de_x0020_Publicacion xmlns="b6565643-c00f-44ce-b5d1-532a85e4382c">2026-01-07T05:00:00+00:00</Fecha_x0020_de_x0020_Publicacion>
    <Tipo_de_Norma xmlns="b6565643-c00f-44ce-b5d1-532a85e4382c">No aplica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Histórica</Frecuencia_de_actualizacion>
    <Fecha_de_Caducidad xmlns="b6565643-c00f-44ce-b5d1-532a85e4382c" xsi:nil="true"/>
    <Nombre_del_responsable_Produccion xmlns="b6565643-c00f-44ce-b5d1-532a85e4382c">Oficina Asesora de Planeación</Nombre_del_responsable_Produccion>
    <Mes_Plantilla xmlns="b6565643-c00f-44ce-b5d1-532a85e4382c">enero</Mes_Plantilla>
    <Fecha_de_Generacion_Informacion xmlns="b6565643-c00f-44ce-b5d1-532a85e4382c">2026-01-07T05:00:00+00:00</Fecha_de_Generacion_Informacion>
    <Tipo_de_vigilado xmlns="b6565643-c00f-44ce-b5d1-532a85e4382c" xsi:nil="true"/>
    <Categoria_x0020_Plantilla xmlns="b6565643-c00f-44ce-b5d1-532a85e4382c" xsi:nil="true"/>
    <Codigo_dependencia2 xmlns="b6565643-c00f-44ce-b5d1-532a85e4382c" xsi:nil="true"/>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2026</Ano_Plantilla>
    <Descripcion xmlns="b6565643-c00f-44ce-b5d1-532a85e4382c">Indicadores Plan Anual de Gestión  correspondientes a la Vigencia 2026</Descripcion>
    <Informacion_publicada_o_disponible xmlns="b6565643-c00f-44ce-b5d1-532a85e4382c">https://www.supersalud.gov.co/es-co/nuestra-entidad/estructura-organica-y-talento-humano/procesos-y-procedimientos</Informacion_publicada_o_disponible>
    <Palabras_Claves xmlns="b6565643-c00f-44ce-b5d1-532a85e4382c" xsi:nil="true"/>
    <Estado_Plantilla xmlns="b6565643-c00f-44ce-b5d1-532a85e4382c">En ejecución</Estado_Plantilla>
    <Medio_de_conservacion_y_x002f_o_soporte xmlns="b6565643-c00f-44ce-b5d1-532a85e4382c">Documento electrónico</Medio_de_conservacion_y_x002f_o_soporte>
    <Area_Plantilla xmlns="b6565643-c00f-44ce-b5d1-532a85e4382c">Oficina Asesora de Planeación </Area_Plantilla>
    <Codigo_Area xmlns="b6565643-c00f-44ce-b5d1-532a85e4382c" xsi:nil="true"/>
    <Codigo_Subserie xmlns="b6565643-c00f-44ce-b5d1-532a85e4382c" xsi:nil="true"/>
    <_Creditos xmlns="b6565643-c00f-44ce-b5d1-532a85e4382c" xsi:nil="true"/>
    <_dlc_DocId xmlns="b6565643-c00f-44ce-b5d1-532a85e4382c">XQAF2AT3N76N-262-413</_dlc_DocId>
    <_dlc_DocIdUrl xmlns="b6565643-c00f-44ce-b5d1-532a85e4382c">
      <Url>https://docs.supersalud.gov.co/PortalWeb/planeacion/_layouts/15/DocIdRedir.aspx?ID=XQAF2AT3N76N-262-413</Url>
      <Description>XQAF2AT3N76N-262-413</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3518E852C274C64E8DED795FC7B5E2B3" ma:contentTypeVersion="147" ma:contentTypeDescription="" ma:contentTypeScope="" ma:versionID="2d1d0989e24e1805e3773d9ba4338916">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A4B9DB-DE68-4A35-88EA-3A078385A1AB}">
  <ds:schemaRefs>
    <ds:schemaRef ds:uri="http://schemas.microsoft.com/sharepoint/v3/contenttype/forms"/>
  </ds:schemaRefs>
</ds:datastoreItem>
</file>

<file path=customXml/itemProps2.xml><?xml version="1.0" encoding="utf-8"?>
<ds:datastoreItem xmlns:ds="http://schemas.openxmlformats.org/officeDocument/2006/customXml" ds:itemID="{4FA6C8DD-E63F-4A2A-BD5A-DBE395D5F46B}">
  <ds:schemaRefs>
    <ds:schemaRef ds:uri="http://purl.org/dc/elements/1.1/"/>
    <ds:schemaRef ds:uri="http://schemas.microsoft.com/office/infopath/2007/PartnerControls"/>
    <ds:schemaRef ds:uri="b6565643-c00f-44ce-b5d1-532a85e4382c"/>
    <ds:schemaRef ds:uri="http://schemas.microsoft.com/sharepoint/v3"/>
    <ds:schemaRef ds:uri="http://www.w3.org/XML/1998/namespace"/>
    <ds:schemaRef ds:uri="http://schemas.microsoft.com/office/2006/documentManagement/types"/>
    <ds:schemaRef ds:uri="http://schemas.openxmlformats.org/package/2006/metadata/core-properties"/>
    <ds:schemaRef ds:uri="fc59cac2-4a0b-49e5-b878-56577be82993"/>
    <ds:schemaRef ds:uri="http://purl.org/dc/terms/"/>
    <ds:schemaRef ds:uri="http://schemas.microsoft.com/sharepoint/v3/field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A570614B-A0A6-4F5D-AA96-9046679D6987}">
  <ds:schemaRefs>
    <ds:schemaRef ds:uri="http://schemas.microsoft.com/sharepoint/events"/>
  </ds:schemaRefs>
</ds:datastoreItem>
</file>

<file path=customXml/itemProps4.xml><?xml version="1.0" encoding="utf-8"?>
<ds:datastoreItem xmlns:ds="http://schemas.openxmlformats.org/officeDocument/2006/customXml" ds:itemID="{0304357B-0353-4171-85D6-63E8C34DE3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565643-c00f-44ce-b5d1-532a85e4382c"/>
    <ds:schemaRef ds:uri="http://schemas.microsoft.com/sharepoint/v3/fields"/>
    <ds:schemaRef ds:uri="fc59cac2-4a0b-49e5-b878-56577be829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130</vt:i4>
      </vt:variant>
    </vt:vector>
  </HeadingPairs>
  <TitlesOfParts>
    <vt:vector size="279" baseType="lpstr">
      <vt:lpstr>PLANTILLA</vt:lpstr>
      <vt:lpstr>SharePoint</vt:lpstr>
      <vt:lpstr>Reporte</vt:lpstr>
      <vt:lpstr>INDICADORES</vt:lpstr>
      <vt:lpstr>DIA</vt:lpstr>
      <vt:lpstr>DFJYC</vt:lpstr>
      <vt:lpstr>DEAS</vt:lpstr>
      <vt:lpstr>DETGRAT</vt:lpstr>
      <vt:lpstr>DPU</vt:lpstr>
      <vt:lpstr>DOLF</vt:lpstr>
      <vt:lpstr>DPSS</vt:lpstr>
      <vt:lpstr>DID</vt:lpstr>
      <vt:lpstr>DJ</vt:lpstr>
      <vt:lpstr>OAC</vt:lpstr>
      <vt:lpstr>OAP</vt:lpstr>
      <vt:lpstr>OCI</vt:lpstr>
      <vt:lpstr>OFL</vt:lpstr>
      <vt:lpstr>SG</vt:lpstr>
      <vt:lpstr>M1-PA-001</vt:lpstr>
      <vt:lpstr>M3-PA-001</vt:lpstr>
      <vt:lpstr>M1-PA-002</vt:lpstr>
      <vt:lpstr>M1-PA-003</vt:lpstr>
      <vt:lpstr>CT29</vt:lpstr>
      <vt:lpstr>E6-PA-001</vt:lpstr>
      <vt:lpstr>E6-PA-002</vt:lpstr>
      <vt:lpstr>E6-PA-003</vt:lpstr>
      <vt:lpstr>E6-PA-004</vt:lpstr>
      <vt:lpstr>M3-PA-008</vt:lpstr>
      <vt:lpstr>M3-PA-009</vt:lpstr>
      <vt:lpstr>M3-PA-010</vt:lpstr>
      <vt:lpstr>M2-PA-003</vt:lpstr>
      <vt:lpstr>M2-PA-004</vt:lpstr>
      <vt:lpstr>M3-PA-013</vt:lpstr>
      <vt:lpstr>M3-PA-014</vt:lpstr>
      <vt:lpstr>M2-PA-005</vt:lpstr>
      <vt:lpstr>M3-PA-016</vt:lpstr>
      <vt:lpstr>M2-PA-006</vt:lpstr>
      <vt:lpstr>M3-PA-018</vt:lpstr>
      <vt:lpstr>M3-PA-019</vt:lpstr>
      <vt:lpstr>M5-PA-006</vt:lpstr>
      <vt:lpstr>M3-PA-036</vt:lpstr>
      <vt:lpstr>M3-PA-037</vt:lpstr>
      <vt:lpstr>M4-PA-011</vt:lpstr>
      <vt:lpstr>M4-PA-012</vt:lpstr>
      <vt:lpstr>M4-PA-013</vt:lpstr>
      <vt:lpstr>M4-PA-014</vt:lpstr>
      <vt:lpstr>M5-PA-005</vt:lpstr>
      <vt:lpstr>M5-PA-004</vt:lpstr>
      <vt:lpstr>M4-PA-015</vt:lpstr>
      <vt:lpstr>M2-PA-001</vt:lpstr>
      <vt:lpstr>M2-PA-002</vt:lpstr>
      <vt:lpstr>M3-PA-003</vt:lpstr>
      <vt:lpstr>M5-PA-002</vt:lpstr>
      <vt:lpstr>M5-PA-003</vt:lpstr>
      <vt:lpstr>M3-PA-027</vt:lpstr>
      <vt:lpstr>M2-PA-007</vt:lpstr>
      <vt:lpstr>M2-PA-008</vt:lpstr>
      <vt:lpstr>M2-PA-009</vt:lpstr>
      <vt:lpstr>M3-PA-031</vt:lpstr>
      <vt:lpstr>M4-PA-001</vt:lpstr>
      <vt:lpstr>M4-PA-002</vt:lpstr>
      <vt:lpstr>M4-PA-003</vt:lpstr>
      <vt:lpstr>M4-PA-004</vt:lpstr>
      <vt:lpstr>M4-PA-005</vt:lpstr>
      <vt:lpstr>M4-PA-006</vt:lpstr>
      <vt:lpstr>M2-PA-010</vt:lpstr>
      <vt:lpstr>M2-PA-011</vt:lpstr>
      <vt:lpstr>M2-PA-012</vt:lpstr>
      <vt:lpstr>M6-PA-001</vt:lpstr>
      <vt:lpstr>M6-PA-002</vt:lpstr>
      <vt:lpstr>M6-PA-003</vt:lpstr>
      <vt:lpstr>M6-PA-004</vt:lpstr>
      <vt:lpstr>M6-PA-005</vt:lpstr>
      <vt:lpstr>M4-PA-009</vt:lpstr>
      <vt:lpstr>M4-PA-010</vt:lpstr>
      <vt:lpstr>A5-PA-003</vt:lpstr>
      <vt:lpstr>A5-PA-005</vt:lpstr>
      <vt:lpstr>A5-PA-006</vt:lpstr>
      <vt:lpstr>A5-PA-007</vt:lpstr>
      <vt:lpstr>A5-PA-008</vt:lpstr>
      <vt:lpstr>A5-PA-009</vt:lpstr>
      <vt:lpstr>A5-PA-010</vt:lpstr>
      <vt:lpstr>A5-PA-011</vt:lpstr>
      <vt:lpstr>A5-PA-012</vt:lpstr>
      <vt:lpstr>E2-PA-001</vt:lpstr>
      <vt:lpstr>E5-PA-001</vt:lpstr>
      <vt:lpstr>E5-PA-002</vt:lpstr>
      <vt:lpstr>E5-PA-003</vt:lpstr>
      <vt:lpstr>E5-PA-004</vt:lpstr>
      <vt:lpstr>E2-PA-002</vt:lpstr>
      <vt:lpstr>E2-PA-003</vt:lpstr>
      <vt:lpstr>E2-PA-004</vt:lpstr>
      <vt:lpstr>E4-PA-001</vt:lpstr>
      <vt:lpstr>E4-PA-002</vt:lpstr>
      <vt:lpstr>E4-PA-003</vt:lpstr>
      <vt:lpstr>E3-PA-001</vt:lpstr>
      <vt:lpstr>E3-PA-002</vt:lpstr>
      <vt:lpstr>E3-PA-003</vt:lpstr>
      <vt:lpstr>E3-PA-004</vt:lpstr>
      <vt:lpstr>E1-PA-001</vt:lpstr>
      <vt:lpstr>M5-PA-001</vt:lpstr>
      <vt:lpstr>E1-PA-002</vt:lpstr>
      <vt:lpstr>E1-PA-003</vt:lpstr>
      <vt:lpstr>E1-PA-004</vt:lpstr>
      <vt:lpstr>E1-PA-005</vt:lpstr>
      <vt:lpstr>E1-PA-006</vt:lpstr>
      <vt:lpstr>E1-PA-007</vt:lpstr>
      <vt:lpstr>E1-PA-009</vt:lpstr>
      <vt:lpstr>M4-PA-007</vt:lpstr>
      <vt:lpstr>M4-PA-008</vt:lpstr>
      <vt:lpstr>M4-PA-016</vt:lpstr>
      <vt:lpstr>C1-PA-001</vt:lpstr>
      <vt:lpstr>C1-PA-002</vt:lpstr>
      <vt:lpstr>E1-PA-008</vt:lpstr>
      <vt:lpstr>A2-PA-001</vt:lpstr>
      <vt:lpstr>A2-PA-002</vt:lpstr>
      <vt:lpstr>A2-PA-003</vt:lpstr>
      <vt:lpstr>A6-PA-001</vt:lpstr>
      <vt:lpstr>A6-PA-002</vt:lpstr>
      <vt:lpstr>E4-PA-004</vt:lpstr>
      <vt:lpstr>E4-PA-005</vt:lpstr>
      <vt:lpstr>A6-PA-005</vt:lpstr>
      <vt:lpstr>E4-PA-006</vt:lpstr>
      <vt:lpstr>E4-PA-007</vt:lpstr>
      <vt:lpstr>A6-PA-008</vt:lpstr>
      <vt:lpstr>E4-PA-008</vt:lpstr>
      <vt:lpstr>A3-PA-001</vt:lpstr>
      <vt:lpstr>A3-PA-002</vt:lpstr>
      <vt:lpstr>A1-PA-001</vt:lpstr>
      <vt:lpstr>A1-PA-002</vt:lpstr>
      <vt:lpstr>A1-PA-003</vt:lpstr>
      <vt:lpstr>A1-PA-004</vt:lpstr>
      <vt:lpstr>A1-PA-005</vt:lpstr>
      <vt:lpstr>A1-PA-006</vt:lpstr>
      <vt:lpstr>A1-PA-007</vt:lpstr>
      <vt:lpstr>A1-PA-008</vt:lpstr>
      <vt:lpstr>A4-PA-001</vt:lpstr>
      <vt:lpstr>A4-PA-002</vt:lpstr>
      <vt:lpstr>A4-PA-003</vt:lpstr>
      <vt:lpstr>A4-PA-004</vt:lpstr>
      <vt:lpstr>A4-PA-005</vt:lpstr>
      <vt:lpstr>A4-PA-006</vt:lpstr>
      <vt:lpstr>A4-PA-007</vt:lpstr>
      <vt:lpstr>A4-PA-008</vt:lpstr>
      <vt:lpstr>C2-PA-001</vt:lpstr>
      <vt:lpstr>C2-PA-002</vt:lpstr>
      <vt:lpstr>C2-PA-003</vt:lpstr>
      <vt:lpstr>C2-PA-004</vt:lpstr>
      <vt:lpstr>DATOS</vt:lpstr>
      <vt:lpstr>'A1-PA-001'!Área_de_impresión</vt:lpstr>
      <vt:lpstr>'A1-PA-002'!Área_de_impresión</vt:lpstr>
      <vt:lpstr>'A1-PA-003'!Área_de_impresión</vt:lpstr>
      <vt:lpstr>'A1-PA-004'!Área_de_impresión</vt:lpstr>
      <vt:lpstr>'A1-PA-005'!Área_de_impresión</vt:lpstr>
      <vt:lpstr>'A1-PA-006'!Área_de_impresión</vt:lpstr>
      <vt:lpstr>'A1-PA-007'!Área_de_impresión</vt:lpstr>
      <vt:lpstr>'A1-PA-008'!Área_de_impresión</vt:lpstr>
      <vt:lpstr>'A2-PA-001'!Área_de_impresión</vt:lpstr>
      <vt:lpstr>'A2-PA-002'!Área_de_impresión</vt:lpstr>
      <vt:lpstr>'A2-PA-003'!Área_de_impresión</vt:lpstr>
      <vt:lpstr>'A3-PA-001'!Área_de_impresión</vt:lpstr>
      <vt:lpstr>'A3-PA-002'!Área_de_impresión</vt:lpstr>
      <vt:lpstr>'A4-PA-001'!Área_de_impresión</vt:lpstr>
      <vt:lpstr>'A4-PA-002'!Área_de_impresión</vt:lpstr>
      <vt:lpstr>'A4-PA-003'!Área_de_impresión</vt:lpstr>
      <vt:lpstr>'A4-PA-004'!Área_de_impresión</vt:lpstr>
      <vt:lpstr>'A4-PA-005'!Área_de_impresión</vt:lpstr>
      <vt:lpstr>'A4-PA-006'!Área_de_impresión</vt:lpstr>
      <vt:lpstr>'A4-PA-007'!Área_de_impresión</vt:lpstr>
      <vt:lpstr>'A4-PA-008'!Área_de_impresión</vt:lpstr>
      <vt:lpstr>'A5-PA-003'!Área_de_impresión</vt:lpstr>
      <vt:lpstr>'A5-PA-005'!Área_de_impresión</vt:lpstr>
      <vt:lpstr>'A5-PA-006'!Área_de_impresión</vt:lpstr>
      <vt:lpstr>'A5-PA-007'!Área_de_impresión</vt:lpstr>
      <vt:lpstr>'A5-PA-008'!Área_de_impresión</vt:lpstr>
      <vt:lpstr>'A5-PA-009'!Área_de_impresión</vt:lpstr>
      <vt:lpstr>'A5-PA-010'!Área_de_impresión</vt:lpstr>
      <vt:lpstr>'A5-PA-011'!Área_de_impresión</vt:lpstr>
      <vt:lpstr>'A5-PA-012'!Área_de_impresión</vt:lpstr>
      <vt:lpstr>'A6-PA-001'!Área_de_impresión</vt:lpstr>
      <vt:lpstr>'A6-PA-002'!Área_de_impresión</vt:lpstr>
      <vt:lpstr>'A6-PA-005'!Área_de_impresión</vt:lpstr>
      <vt:lpstr>'A6-PA-008'!Área_de_impresión</vt:lpstr>
      <vt:lpstr>'C1-PA-001'!Área_de_impresión</vt:lpstr>
      <vt:lpstr>'C1-PA-002'!Área_de_impresión</vt:lpstr>
      <vt:lpstr>'C2-PA-001'!Área_de_impresión</vt:lpstr>
      <vt:lpstr>'C2-PA-002'!Área_de_impresión</vt:lpstr>
      <vt:lpstr>'C2-PA-003'!Área_de_impresión</vt:lpstr>
      <vt:lpstr>'C2-PA-004'!Área_de_impresión</vt:lpstr>
      <vt:lpstr>'CT29'!Área_de_impresión</vt:lpstr>
      <vt:lpstr>'E1-PA-001'!Área_de_impresión</vt:lpstr>
      <vt:lpstr>'E1-PA-002'!Área_de_impresión</vt:lpstr>
      <vt:lpstr>'E1-PA-003'!Área_de_impresión</vt:lpstr>
      <vt:lpstr>'E1-PA-004'!Área_de_impresión</vt:lpstr>
      <vt:lpstr>'E1-PA-005'!Área_de_impresión</vt:lpstr>
      <vt:lpstr>'E1-PA-006'!Área_de_impresión</vt:lpstr>
      <vt:lpstr>'E1-PA-007'!Área_de_impresión</vt:lpstr>
      <vt:lpstr>'E1-PA-008'!Área_de_impresión</vt:lpstr>
      <vt:lpstr>'E1-PA-009'!Área_de_impresión</vt:lpstr>
      <vt:lpstr>'E2-PA-001'!Área_de_impresión</vt:lpstr>
      <vt:lpstr>'E2-PA-002'!Área_de_impresión</vt:lpstr>
      <vt:lpstr>'E2-PA-003'!Área_de_impresión</vt:lpstr>
      <vt:lpstr>'E3-PA-001'!Área_de_impresión</vt:lpstr>
      <vt:lpstr>'E3-PA-002'!Área_de_impresión</vt:lpstr>
      <vt:lpstr>'E3-PA-003'!Área_de_impresión</vt:lpstr>
      <vt:lpstr>'E3-PA-004'!Área_de_impresión</vt:lpstr>
      <vt:lpstr>'E4-PA-001'!Área_de_impresión</vt:lpstr>
      <vt:lpstr>'E4-PA-002'!Área_de_impresión</vt:lpstr>
      <vt:lpstr>'E4-PA-003'!Área_de_impresión</vt:lpstr>
      <vt:lpstr>'E4-PA-004'!Área_de_impresión</vt:lpstr>
      <vt:lpstr>'E4-PA-005'!Área_de_impresión</vt:lpstr>
      <vt:lpstr>'E4-PA-006'!Área_de_impresión</vt:lpstr>
      <vt:lpstr>'E4-PA-007'!Área_de_impresión</vt:lpstr>
      <vt:lpstr>'E4-PA-008'!Área_de_impresión</vt:lpstr>
      <vt:lpstr>'E5-PA-001'!Área_de_impresión</vt:lpstr>
      <vt:lpstr>'E5-PA-002'!Área_de_impresión</vt:lpstr>
      <vt:lpstr>'E5-PA-003'!Área_de_impresión</vt:lpstr>
      <vt:lpstr>'E5-PA-004'!Área_de_impresión</vt:lpstr>
      <vt:lpstr>'E6-PA-001'!Área_de_impresión</vt:lpstr>
      <vt:lpstr>'E6-PA-002'!Área_de_impresión</vt:lpstr>
      <vt:lpstr>'E6-PA-003'!Área_de_impresión</vt:lpstr>
      <vt:lpstr>'E6-PA-004'!Área_de_impresión</vt:lpstr>
      <vt:lpstr>'M1-PA-001'!Área_de_impresión</vt:lpstr>
      <vt:lpstr>'M1-PA-002'!Área_de_impresión</vt:lpstr>
      <vt:lpstr>'M1-PA-003'!Área_de_impresión</vt:lpstr>
      <vt:lpstr>'M2-PA-001'!Área_de_impresión</vt:lpstr>
      <vt:lpstr>'M2-PA-002'!Área_de_impresión</vt:lpstr>
      <vt:lpstr>'M2-PA-003'!Área_de_impresión</vt:lpstr>
      <vt:lpstr>'M2-PA-004'!Área_de_impresión</vt:lpstr>
      <vt:lpstr>'M2-PA-005'!Área_de_impresión</vt:lpstr>
      <vt:lpstr>'M2-PA-006'!Área_de_impresión</vt:lpstr>
      <vt:lpstr>'M2-PA-007'!Área_de_impresión</vt:lpstr>
      <vt:lpstr>'M2-PA-008'!Área_de_impresión</vt:lpstr>
      <vt:lpstr>'M2-PA-009'!Área_de_impresión</vt:lpstr>
      <vt:lpstr>'M2-PA-010'!Área_de_impresión</vt:lpstr>
      <vt:lpstr>'M2-PA-011'!Área_de_impresión</vt:lpstr>
      <vt:lpstr>'M2-PA-012'!Área_de_impresión</vt:lpstr>
      <vt:lpstr>'M3-PA-001'!Área_de_impresión</vt:lpstr>
      <vt:lpstr>'M3-PA-003'!Área_de_impresión</vt:lpstr>
      <vt:lpstr>'M3-PA-008'!Área_de_impresión</vt:lpstr>
      <vt:lpstr>'M3-PA-009'!Área_de_impresión</vt:lpstr>
      <vt:lpstr>'M3-PA-010'!Área_de_impresión</vt:lpstr>
      <vt:lpstr>'M3-PA-013'!Área_de_impresión</vt:lpstr>
      <vt:lpstr>'M3-PA-014'!Área_de_impresión</vt:lpstr>
      <vt:lpstr>'M3-PA-016'!Área_de_impresión</vt:lpstr>
      <vt:lpstr>'M3-PA-018'!Área_de_impresión</vt:lpstr>
      <vt:lpstr>'M3-PA-019'!Área_de_impresión</vt:lpstr>
      <vt:lpstr>'M3-PA-027'!Área_de_impresión</vt:lpstr>
      <vt:lpstr>'M3-PA-031'!Área_de_impresión</vt:lpstr>
      <vt:lpstr>'M3-PA-036'!Área_de_impresión</vt:lpstr>
      <vt:lpstr>'M3-PA-037'!Área_de_impresión</vt:lpstr>
      <vt:lpstr>'M4-PA-001'!Área_de_impresión</vt:lpstr>
      <vt:lpstr>'M4-PA-002'!Área_de_impresión</vt:lpstr>
      <vt:lpstr>'M4-PA-003'!Área_de_impresión</vt:lpstr>
      <vt:lpstr>'M4-PA-004'!Área_de_impresión</vt:lpstr>
      <vt:lpstr>'M4-PA-005'!Área_de_impresión</vt:lpstr>
      <vt:lpstr>'M4-PA-006'!Área_de_impresión</vt:lpstr>
      <vt:lpstr>'M4-PA-007'!Área_de_impresión</vt:lpstr>
      <vt:lpstr>'M4-PA-008'!Área_de_impresión</vt:lpstr>
      <vt:lpstr>'M4-PA-009'!Área_de_impresión</vt:lpstr>
      <vt:lpstr>'M4-PA-010'!Área_de_impresión</vt:lpstr>
      <vt:lpstr>'M4-PA-011'!Área_de_impresión</vt:lpstr>
      <vt:lpstr>'M4-PA-012'!Área_de_impresión</vt:lpstr>
      <vt:lpstr>'M4-PA-013'!Área_de_impresión</vt:lpstr>
      <vt:lpstr>'M4-PA-014'!Área_de_impresión</vt:lpstr>
      <vt:lpstr>'M4-PA-015'!Área_de_impresión</vt:lpstr>
      <vt:lpstr>'M4-PA-016'!Área_de_impresión</vt:lpstr>
      <vt:lpstr>'M5-PA-001'!Área_de_impresión</vt:lpstr>
      <vt:lpstr>'M5-PA-002'!Área_de_impresión</vt:lpstr>
      <vt:lpstr>'M5-PA-003'!Área_de_impresión</vt:lpstr>
      <vt:lpstr>'M5-PA-004'!Área_de_impresión</vt:lpstr>
      <vt:lpstr>'M5-PA-005'!Área_de_impresión</vt:lpstr>
      <vt:lpstr>'M5-PA-006'!Área_de_impresión</vt:lpstr>
      <vt:lpstr>'M6-PA-001'!Área_de_impresión</vt:lpstr>
      <vt:lpstr>'M6-PA-002'!Área_de_impresión</vt:lpstr>
      <vt:lpstr>'M6-PA-003'!Área_de_impresión</vt:lpstr>
      <vt:lpstr>'M6-PA-004'!Área_de_impresión</vt:lpstr>
      <vt:lpstr>'M6-PA-005'!Área_de_impresión</vt:lpstr>
      <vt:lpstr>PLANTILLA!Área_de_impresión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Plan Anual de Gestión 2026</dc:title>
  <dc:subject/>
  <dc:creator>Monica.Salazar@supersalud.gov.co</dc:creator>
  <cp:keywords/>
  <dc:description/>
  <cp:lastModifiedBy>Adriana Maria Guerrero Ladino</cp:lastModifiedBy>
  <cp:revision/>
  <cp:lastPrinted>2025-11-01T13:20:08Z</cp:lastPrinted>
  <dcterms:created xsi:type="dcterms:W3CDTF">2019-04-24T17:51:23Z</dcterms:created>
  <dcterms:modified xsi:type="dcterms:W3CDTF">2026-04-06T16:58:24Z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0x010100E869469811132C4797680B6FFDEAE3E2003518E852C274C64E8DED795FC7B5E2B3</vt:lpwstr>
  </property>
  <property fmtid="{D5CDD505-2E9C-101B-9397-08002B2CF9AE}" pid="3" name="_dlc_DocIdItemGuid">
    <vt:lpwstr>2e031066-64fd-433e-9ccb-8561cf099803</vt:lpwstr>
  </property>
</Properties>
</file>